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E3E8B98B-4606-498F-987A-D8CAD31494A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D2" sheetId="6" r:id="rId2"/>
  </sheets>
  <definedNames>
    <definedName name="_xlnm.Print_Area" localSheetId="1">'D2'!$B$1:$W$55</definedName>
  </definedNames>
  <calcPr calcId="191029"/>
</workbook>
</file>

<file path=xl/calcChain.xml><?xml version="1.0" encoding="utf-8"?>
<calcChain xmlns="http://schemas.openxmlformats.org/spreadsheetml/2006/main">
  <c r="H13" i="6" l="1"/>
  <c r="H7" i="6"/>
  <c r="AD101" i="6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K33" i="6"/>
  <c r="AH32" i="6"/>
  <c r="AJ32" i="6" s="1"/>
  <c r="H23" i="6"/>
  <c r="L32" i="6" s="1"/>
  <c r="E23" i="6"/>
  <c r="K32" i="6" s="1"/>
  <c r="AH31" i="6"/>
  <c r="AJ31" i="6" s="1"/>
  <c r="L31" i="6"/>
  <c r="AH30" i="6"/>
  <c r="H22" i="6"/>
  <c r="K30" i="6" s="1"/>
  <c r="E22" i="6"/>
  <c r="L30" i="6" s="1"/>
  <c r="AH29" i="6"/>
  <c r="L29" i="6"/>
  <c r="E21" i="6"/>
  <c r="K29" i="6" s="1"/>
  <c r="L28" i="6"/>
  <c r="E20" i="6"/>
  <c r="K28" i="6" s="1"/>
  <c r="H19" i="6"/>
  <c r="L27" i="6" s="1"/>
  <c r="E19" i="6"/>
  <c r="K27" i="6" s="1"/>
  <c r="H18" i="6"/>
  <c r="E18" i="6"/>
  <c r="K26" i="6" s="1"/>
  <c r="AH25" i="6"/>
  <c r="AJ25" i="6" s="1"/>
  <c r="K25" i="6"/>
  <c r="AH24" i="6"/>
  <c r="AJ24" i="6" s="1"/>
  <c r="K24" i="6"/>
  <c r="AH23" i="6"/>
  <c r="K23" i="6"/>
  <c r="AH22" i="6"/>
  <c r="H17" i="6"/>
  <c r="L22" i="6" s="1"/>
  <c r="E17" i="6"/>
  <c r="K22" i="6" s="1"/>
  <c r="H16" i="6"/>
  <c r="E16" i="6"/>
  <c r="L21" i="6" s="1"/>
  <c r="K20" i="6"/>
  <c r="L19" i="6"/>
  <c r="E15" i="6"/>
  <c r="K19" i="6" s="1"/>
  <c r="AH18" i="6"/>
  <c r="AJ18" i="6" s="1"/>
  <c r="E14" i="6"/>
  <c r="K18" i="6" s="1"/>
  <c r="AH17" i="6"/>
  <c r="AJ17" i="6" s="1"/>
  <c r="L17" i="6"/>
  <c r="E13" i="6"/>
  <c r="AH16" i="6"/>
  <c r="H12" i="6"/>
  <c r="L16" i="6" s="1"/>
  <c r="E12" i="6"/>
  <c r="K16" i="6" s="1"/>
  <c r="AH15" i="6"/>
  <c r="K14" i="6"/>
  <c r="H11" i="6"/>
  <c r="E11" i="6"/>
  <c r="L13" i="6" s="1"/>
  <c r="L12" i="6"/>
  <c r="AH11" i="6"/>
  <c r="AJ11" i="6" s="1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E8" i="6"/>
  <c r="L8" i="6" s="1"/>
  <c r="E7" i="6"/>
  <c r="K7" i="6" s="1"/>
  <c r="K6" i="6"/>
  <c r="H6" i="6"/>
  <c r="E6" i="6"/>
  <c r="L7" i="6" l="1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 l="1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4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4" i="6" s="1"/>
  <c r="DK29" i="6"/>
  <c r="U24" i="6" s="1"/>
  <c r="DD30" i="6"/>
  <c r="DF30" i="6" s="1"/>
  <c r="P25" i="6" s="1"/>
  <c r="DI29" i="6"/>
  <c r="S24" i="6" s="1"/>
  <c r="DH29" i="6"/>
  <c r="R24" i="6" s="1"/>
  <c r="DJ29" i="6"/>
  <c r="T24" i="6" s="1"/>
  <c r="DL29" i="6"/>
  <c r="V24" i="6" s="1"/>
  <c r="N24" i="6"/>
  <c r="DE29" i="6"/>
  <c r="O24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5" i="6" s="1"/>
  <c r="DL30" i="6"/>
  <c r="V25" i="6" s="1"/>
  <c r="N25" i="6"/>
  <c r="DE30" i="6"/>
  <c r="O25" i="6" s="1"/>
  <c r="DD31" i="6"/>
  <c r="DK31" i="6" s="1"/>
  <c r="U26" i="6" s="1"/>
  <c r="AF82" i="6" s="1"/>
  <c r="DH30" i="6"/>
  <c r="R25" i="6" s="1"/>
  <c r="DG30" i="6"/>
  <c r="Q25" i="6" s="1"/>
  <c r="DI30" i="6"/>
  <c r="S25" i="6" s="1"/>
  <c r="DK30" i="6"/>
  <c r="U25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6" i="6" s="1"/>
  <c r="AG82" i="6" s="1"/>
  <c r="AI82" i="6" s="1"/>
  <c r="DJ31" i="6"/>
  <c r="T26" i="6" s="1"/>
  <c r="AE82" i="6" s="1"/>
  <c r="N26" i="6"/>
  <c r="Y82" i="6" s="1"/>
  <c r="AH82" i="6" s="1"/>
  <c r="AJ82" i="6" s="1"/>
  <c r="AL82" i="6" s="1"/>
  <c r="DF31" i="6"/>
  <c r="P26" i="6" s="1"/>
  <c r="AA82" i="6" s="1"/>
  <c r="DH31" i="6"/>
  <c r="R26" i="6" s="1"/>
  <c r="AC82" i="6" s="1"/>
  <c r="DD32" i="6"/>
  <c r="DI32" i="6" s="1"/>
  <c r="DG31" i="6"/>
  <c r="Q26" i="6" s="1"/>
  <c r="AB82" i="6" s="1"/>
  <c r="DE31" i="6"/>
  <c r="O26" i="6" s="1"/>
  <c r="Z82" i="6" s="1"/>
  <c r="DI31" i="6"/>
  <c r="S26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DI25" i="6"/>
  <c r="DL24" i="6"/>
  <c r="V21" i="6" s="1"/>
  <c r="AG81" i="6" s="1"/>
  <c r="AI81" i="6" s="1"/>
  <c r="DK25" i="6"/>
  <c r="DF24" i="6"/>
  <c r="P21" i="6" s="1"/>
  <c r="AA81" i="6" s="1"/>
  <c r="DJ24" i="6"/>
  <c r="T21" i="6" s="1"/>
  <c r="AE81" i="6" s="1"/>
  <c r="DK24" i="6"/>
  <c r="U21" i="6" s="1"/>
  <c r="AF81" i="6" s="1"/>
  <c r="DE25" i="6"/>
  <c r="DG25" i="6"/>
  <c r="DF25" i="6"/>
  <c r="DH25" i="6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DJ32" i="6"/>
  <c r="DE32" i="6"/>
  <c r="DK32" i="6"/>
  <c r="DF32" i="6"/>
  <c r="DL32" i="6"/>
  <c r="DG32" i="6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<sst xmlns="http://schemas.openxmlformats.org/spreadsheetml/2006/main" count="489" uniqueCount="107">
  <si>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</si>
  <si>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</si>
  <si>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</si>
  <si>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</si>
  <si>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</si>
  <si>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</si>
  <si>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</si>
  <si>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</si>
  <si>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</si>
  <si>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</si>
  <si>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</si>
  <si>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</si>
  <si>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</si>
  <si>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</si>
  <si>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</si>
  <si>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</si>
  <si>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</si>
  <si>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</si>
  <si>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</si>
  <si>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</si>
  <si>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</si>
  <si>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</si>
  <si>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</si>
  <si>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</si>
  <si>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</si>
  <si>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</si>
  <si>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</si>
  <si>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</si>
  <si>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</si>
  <si>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</si>
  <si>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</si>
  <si>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</si>
  <si>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</si>
  <si>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</si>
  <si>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</si>
  <si>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</si>
  <si>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</si>
  <si>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</si>
  <si>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</si>
  <si>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</si>
  <si>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</si>
  <si>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</si>
  <si>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</si>
  <si>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</si>
  <si>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</si>
  <si>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</si>
  <si>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</si>
  <si>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</si>
  <si>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</si>
  <si>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</si>
  <si>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</si>
  <si>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</si>
  <si>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</si>
  <si>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</si>
  <si>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</si>
  <si>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</si>
  <si>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</si>
  <si>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</si>
  <si>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</si>
  <si>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</si>
  <si>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</si>
  <si>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</si>
  <si>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</si>
  <si>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</si>
  <si>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</si>
  <si>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</si>
  <si>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</si>
  <si>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</si>
  <si>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</si>
  <si>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</si>
  <si>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</si>
  <si>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</si>
  <si>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</si>
  <si>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</si>
  <si>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</si>
  <si>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</si>
  <si>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</si>
  <si>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</si>
  <si>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</si>
  <si>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</si>
  <si>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</si>
  <si>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</si>
  <si>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</si>
  <si>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Trajouce 1</t>
  </si>
  <si>
    <t>ESTORIL FOOT 2025</t>
  </si>
  <si>
    <t>ALCOITÃO</t>
  </si>
  <si>
    <t>CARCAVELOS</t>
  </si>
  <si>
    <t>TORRE</t>
  </si>
  <si>
    <t>OEIRAS</t>
  </si>
  <si>
    <t>ESTORIL PRAIA</t>
  </si>
  <si>
    <t>MARISTAS</t>
  </si>
  <si>
    <t>ALGUEIRÃO</t>
  </si>
  <si>
    <t>NADA</t>
  </si>
  <si>
    <t>REAL SC</t>
  </si>
  <si>
    <t>CASCAIS</t>
  </si>
  <si>
    <t>NADA2</t>
  </si>
  <si>
    <t>Tires 1</t>
  </si>
  <si>
    <t>Abóboda 1</t>
  </si>
  <si>
    <t>Campeão Golden Cup D2 :</t>
  </si>
  <si>
    <t>19h15</t>
  </si>
  <si>
    <t>Campeão Silver Cup D2 :</t>
  </si>
  <si>
    <t>TIRES</t>
  </si>
  <si>
    <t>CENTRAL 32</t>
  </si>
  <si>
    <t>FONTAINHAS</t>
  </si>
  <si>
    <t>VILA VERDE</t>
  </si>
  <si>
    <t>ESTORIL AC</t>
  </si>
  <si>
    <t>GP 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</si>
</sst>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5" fontId="0" fillId="8" borderId="37" xfId="0" applyNumberFormat="1" applyFill="1" applyBorder="1" applyAlignment="1">
      <alignment horizontal="center" vertical="center"/>
    </xf>
    <xf numFmtId="20" fontId="3" fillId="8" borderId="37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0" fillId="12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0" fillId="11" borderId="44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right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</a:t>
          </a:r>
          <a:r>
            <a:rPr lang="pt-PT" sz="2800" b="1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"D2"</a:t>
          </a:r>
          <a:endParaRPr lang="pt-PT" sz="2800" b="1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5.109375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5.109375" style="59" bestFit="1" customWidth="1"/>
    <col min="15" max="22" width="5.44140625" style="1" customWidth="1"/>
    <col min="23" max="23" width="2.6640625" style="1" customWidth="1"/>
    <col min="24" max="24" width="22.4414062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01" t="s">
        <v>84</v>
      </c>
      <c r="C1" s="202"/>
      <c r="D1" s="202"/>
      <c r="E1" s="202"/>
      <c r="F1" s="202"/>
      <c r="G1" s="202"/>
      <c r="H1" s="202"/>
      <c r="I1" s="202"/>
      <c r="J1" s="203"/>
    </row>
    <row r="2" spans="2:116" ht="18" customHeight="1" x14ac:dyDescent="0.3">
      <c r="B2" s="201"/>
      <c r="C2" s="202"/>
      <c r="D2" s="202"/>
      <c r="E2" s="202"/>
      <c r="F2" s="202"/>
      <c r="G2" s="202"/>
      <c r="H2" s="202"/>
      <c r="I2" s="202"/>
      <c r="J2" s="203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1"/>
      <c r="C3" s="202"/>
      <c r="D3" s="202"/>
      <c r="E3" s="202"/>
      <c r="F3" s="202"/>
      <c r="G3" s="202"/>
      <c r="H3" s="202"/>
      <c r="I3" s="202"/>
      <c r="J3" s="203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0" t="s">
        <v>74</v>
      </c>
      <c r="C4" s="211"/>
      <c r="D4" s="211"/>
      <c r="E4" s="211"/>
      <c r="F4" s="211"/>
      <c r="G4" s="211"/>
      <c r="H4" s="211"/>
      <c r="I4" s="211"/>
      <c r="J4" s="212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3">
        <v>1</v>
      </c>
      <c r="C6" s="80">
        <v>45824</v>
      </c>
      <c r="D6" s="81">
        <v>0.69791666666666663</v>
      </c>
      <c r="E6" s="140" t="str">
        <f>X13</f>
        <v>REAL SC</v>
      </c>
      <c r="F6" s="158">
        <v>5</v>
      </c>
      <c r="G6" s="158">
        <v>1</v>
      </c>
      <c r="H6" s="141" t="str">
        <f>Y13</f>
        <v>CASCAIS</v>
      </c>
      <c r="I6" s="162" t="s">
        <v>64</v>
      </c>
      <c r="J6" s="82" t="s">
        <v>8</v>
      </c>
      <c r="K6" s="6" t="str">
        <f t="shared" ref="K6:K9" si="0">IF(F6&lt;&gt;"",IF(F6&gt;G6,E6,IF(G6&gt;F6,H6,"Empate")),"")</f>
        <v>REAL SC</v>
      </c>
      <c r="L6" s="6" t="str">
        <f t="shared" ref="L6:L9" si="1">IF(F6&lt;&gt;"",IF(F6&lt;G6,E6,IF(G6&lt;F6,H6,"Empate")),"")</f>
        <v>CASCAIS</v>
      </c>
      <c r="N6" s="98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4">
        <v>2</v>
      </c>
      <c r="C7" s="83">
        <v>45824</v>
      </c>
      <c r="D7" s="84">
        <v>0.69791666666666663</v>
      </c>
      <c r="E7" s="142" t="str">
        <f>Z13</f>
        <v>CARCAVELOS</v>
      </c>
      <c r="F7" s="159">
        <v>10</v>
      </c>
      <c r="G7" s="159">
        <v>1</v>
      </c>
      <c r="H7" s="143" t="str">
        <f>AA13</f>
        <v>TIRES</v>
      </c>
      <c r="I7" s="163" t="s">
        <v>80</v>
      </c>
      <c r="J7" s="85" t="s">
        <v>8</v>
      </c>
      <c r="K7" s="6" t="str">
        <f t="shared" si="0"/>
        <v>CARCAVELOS</v>
      </c>
      <c r="L7" s="6" t="str">
        <f t="shared" si="1"/>
        <v>TIRES</v>
      </c>
      <c r="N7" s="150" t="str">
        <f>DD8</f>
        <v>REAL SC</v>
      </c>
      <c r="O7" s="131">
        <f t="shared" ref="N7:V10" si="2">DE8</f>
        <v>3</v>
      </c>
      <c r="P7" s="132">
        <f t="shared" si="2"/>
        <v>3</v>
      </c>
      <c r="Q7" s="132">
        <f t="shared" si="2"/>
        <v>0</v>
      </c>
      <c r="R7" s="132">
        <f t="shared" si="2"/>
        <v>0</v>
      </c>
      <c r="S7" s="132">
        <f t="shared" si="2"/>
        <v>23</v>
      </c>
      <c r="T7" s="132">
        <f t="shared" si="2"/>
        <v>2</v>
      </c>
      <c r="U7" s="132">
        <f t="shared" si="2"/>
        <v>21</v>
      </c>
      <c r="V7" s="133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4">
        <v>3</v>
      </c>
      <c r="C8" s="86">
        <v>45824</v>
      </c>
      <c r="D8" s="87">
        <v>0.69791666666666663</v>
      </c>
      <c r="E8" s="144" t="str">
        <f>Z20</f>
        <v>FONTAINHAS</v>
      </c>
      <c r="F8" s="159">
        <v>0</v>
      </c>
      <c r="G8" s="159">
        <v>1</v>
      </c>
      <c r="H8" s="145" t="str">
        <f>AA20</f>
        <v>ALCOITÃO</v>
      </c>
      <c r="I8" s="164" t="s">
        <v>96</v>
      </c>
      <c r="J8" s="88" t="s">
        <v>9</v>
      </c>
      <c r="K8" s="6" t="str">
        <f t="shared" si="0"/>
        <v>ALCOITÃO</v>
      </c>
      <c r="L8" s="6" t="str">
        <f t="shared" si="1"/>
        <v>FONTAINHAS</v>
      </c>
      <c r="N8" s="151" t="str">
        <f t="shared" si="2"/>
        <v>CASCAIS</v>
      </c>
      <c r="O8" s="134">
        <f t="shared" si="2"/>
        <v>3</v>
      </c>
      <c r="P8" s="135">
        <f t="shared" si="2"/>
        <v>2</v>
      </c>
      <c r="Q8" s="135">
        <f t="shared" si="2"/>
        <v>0</v>
      </c>
      <c r="R8" s="135">
        <f t="shared" si="2"/>
        <v>1</v>
      </c>
      <c r="S8" s="135">
        <f t="shared" si="2"/>
        <v>9</v>
      </c>
      <c r="T8" s="135">
        <f>DJ9</f>
        <v>6</v>
      </c>
      <c r="U8" s="135">
        <f t="shared" si="2"/>
        <v>3</v>
      </c>
      <c r="V8" s="136">
        <f t="shared" si="2"/>
        <v>6</v>
      </c>
      <c r="X8" s="14" t="s">
        <v>93</v>
      </c>
      <c r="Y8" s="15">
        <f>DCOUNT($E$5:$F$23,$F$5,$X12:$X13)+DCOUNT($G$5:$H$23,$G$5,$X12:$X13)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DSUM($E$5:$F$23,$F$5,$X12:$X13)+DSUM($G$5:$H$23,$G$5,$X12:$X13)</f>
        <v>23</v>
      </c>
      <c r="AD8" s="15">
        <f>DSUM($E$5:$G$23,$G$5,$X12:$X13)+DSUM($F$5:$H$23,$F$5,$X12:$X13)</f>
        <v>2</v>
      </c>
      <c r="AE8" s="15">
        <f>AC8-AD8</f>
        <v>21</v>
      </c>
      <c r="AF8" s="16">
        <f>Z8*3+AA8*1</f>
        <v>9</v>
      </c>
      <c r="AH8" s="17" t="str">
        <f>X8</f>
        <v>REAL SC</v>
      </c>
      <c r="AI8" s="18">
        <f>AF8</f>
        <v>9</v>
      </c>
      <c r="AJ8" s="19" t="str">
        <f>IF(AI8&gt;=AI9,AH8,AH9)</f>
        <v>REAL SC</v>
      </c>
      <c r="AK8" s="18">
        <f>VLOOKUP(AJ8,X8:AF11,9,FALSE)</f>
        <v>9</v>
      </c>
      <c r="AL8" s="19" t="str">
        <f>IF(AK8&gt;=AK10,AJ8,AJ10)</f>
        <v>REAL SC</v>
      </c>
      <c r="AM8" s="18">
        <f>VLOOKUP(AL8,X8:AF11,9,FALSE)</f>
        <v>9</v>
      </c>
      <c r="AN8" s="19" t="str">
        <f>IF(AM8&gt;=AM11,AL8,AL11)</f>
        <v>REAL SC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REAL SC</v>
      </c>
      <c r="AW8" s="23">
        <f>AO8</f>
        <v>9</v>
      </c>
      <c r="AX8" s="18">
        <f>VLOOKUP(AV8,X8:AF11,8,FALSE)</f>
        <v>21</v>
      </c>
      <c r="AY8" s="19" t="str">
        <f>IF(AND(AW8=AW9,AX9&gt;AX8),AV9,AV8)</f>
        <v>REAL SC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REAL SC</v>
      </c>
      <c r="BI8" s="13" t="str">
        <f>BG8</f>
        <v>REAL SC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23</v>
      </c>
      <c r="BO8" s="27">
        <f>VLOOKUP(BI8,X8:AF11,7,FALSE)</f>
        <v>2</v>
      </c>
      <c r="BP8" s="27">
        <f>VLOOKUP(BI8,X8:AF11,8,FALSE)</f>
        <v>21</v>
      </c>
      <c r="BQ8" s="27">
        <f>VLOOKUP(BI8,X8:AF11,9,FALSE)</f>
        <v>9</v>
      </c>
      <c r="BR8" s="1" t="str">
        <f>BI8</f>
        <v>REAL SC</v>
      </c>
      <c r="BS8" s="1">
        <f>VLOOKUP(BR8,BI8:BQ11,9,FALSE)</f>
        <v>9</v>
      </c>
      <c r="BT8" s="1">
        <f>VLOOKUP(BR8,BI8:BQ11,8,FALSE)</f>
        <v>21</v>
      </c>
      <c r="BU8" s="28" t="str">
        <f>IF(AND(BS8=BS9,BT9&gt;BT8),BR9,BR8)</f>
        <v>REAL SC</v>
      </c>
      <c r="BV8" s="29">
        <f>VLOOKUP(BU8,BI8:BQ11,9,FALSE)</f>
        <v>9</v>
      </c>
      <c r="BW8" s="29">
        <f>VLOOKUP(BU8,BI8:BQ11,8,FALSE)</f>
        <v>21</v>
      </c>
      <c r="BX8" s="28" t="str">
        <f>IF(AND(BV8=BV10,BW10&gt;BW8),BU10,BU8)</f>
        <v>REAL SC</v>
      </c>
      <c r="BY8" s="1">
        <f>VLOOKUP(BX8,BI8:BQ11,9,FALSE)</f>
        <v>9</v>
      </c>
      <c r="BZ8" s="12">
        <f>VLOOKUP(BX8,BI8:BQ11,8,FALSE)</f>
        <v>21</v>
      </c>
      <c r="CA8" s="30" t="str">
        <f>IF(AND(BY8=BY11,BZ11&gt;BZ8),BX11,BX8)</f>
        <v>REAL SC</v>
      </c>
      <c r="CB8" s="1">
        <f>VLOOKUP(CA8,BI8:BQ11,9,FALSE)</f>
        <v>9</v>
      </c>
      <c r="CC8" s="1">
        <f>VLOOKUP(CA8,BI8:BQ11,8,FALSE)</f>
        <v>21</v>
      </c>
      <c r="CD8" s="12">
        <f>VLOOKUP(CA8,BI8:BQ11,6,FALSE)</f>
        <v>23</v>
      </c>
      <c r="CE8" s="28" t="str">
        <f>IF(AND(CB8=CB9,CC8=CC9,CD9&gt;CD8),CA9,CA8)</f>
        <v>REAL SC</v>
      </c>
      <c r="CF8" s="1">
        <f>VLOOKUP(CE8,BI8:BQ11,9,FALSE)</f>
        <v>9</v>
      </c>
      <c r="CG8" s="1">
        <f>VLOOKUP(CE8,BI8:BQ11,8,FALSE)</f>
        <v>21</v>
      </c>
      <c r="CH8" s="1">
        <f>VLOOKUP(CE8,BI8:BQ11,6,FALSE)</f>
        <v>23</v>
      </c>
      <c r="CI8" s="28" t="str">
        <f>IF(AND(CF8=CF10,CG8=CG10,CH10&gt;CH8),CE10,CE8)</f>
        <v>REAL SC</v>
      </c>
      <c r="CJ8" s="1">
        <f>VLOOKUP(CI8,BI8:BQ11,9,FALSE)</f>
        <v>9</v>
      </c>
      <c r="CK8" s="1">
        <f>VLOOKUP(CI8,BI8:BQ11,8,FALSE)</f>
        <v>21</v>
      </c>
      <c r="CL8" s="1">
        <f>VLOOKUP(CI8,BI8:BQ11,6,FALSE)</f>
        <v>23</v>
      </c>
      <c r="CM8" s="28" t="str">
        <f>IF(AND(CJ8=CJ11,CK8=CK11,CL11&gt;CL8),CI11,CI8)</f>
        <v>REAL SC</v>
      </c>
      <c r="CN8" s="1">
        <f>VLOOKUP(CM8,BI8:BQ11,9,FALSE)</f>
        <v>9</v>
      </c>
      <c r="CO8" s="1">
        <f>VLOOKUP(CM8,BI8:BQ11,8,FALSE)</f>
        <v>21</v>
      </c>
      <c r="CP8" s="1">
        <f>VLOOKUP(CM8,BI8:BQ11,6,FALSE)</f>
        <v>23</v>
      </c>
      <c r="CQ8" s="13" t="str">
        <f>CM8</f>
        <v>REAL SC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23</v>
      </c>
      <c r="CW8" s="27">
        <f>VLOOKUP(CQ8,$X$8:$AF$11,7,FALSE)</f>
        <v>2</v>
      </c>
      <c r="CX8" s="27">
        <f>VLOOKUP(CQ8,$X$8:$AF$11,8,FALSE)</f>
        <v>21</v>
      </c>
      <c r="CY8" s="27">
        <f>VLOOKUP(CQ8,$X$8:$AF$11,9,FALSE)</f>
        <v>9</v>
      </c>
      <c r="DA8" s="1" t="str">
        <f>IF(ISNA(VLOOKUP(CQ8,K$6:L$25,1,FALSE))=TRUE,CM11,VLOOKUP(CQ8,K$6:L$25,1,FALSE))</f>
        <v>REAL SC</v>
      </c>
      <c r="DB8" s="1" t="str">
        <f>IF(ISNA(VLOOKUP(CQ8,K$6:L$25,2,FALSE))=TRUE,CM11,VLOOKUP(CQ8,K$6:L$25,2,FALSE))</f>
        <v>CASCAIS</v>
      </c>
      <c r="DD8" s="1" t="str">
        <f>IF(AND(CR9=CR8,CY9=CY8,DA9=CM9,DB9=CM8),DA9,CM8)</f>
        <v>REAL SC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23</v>
      </c>
      <c r="DJ8" s="27">
        <f>VLOOKUP(DD8,$X$8:$AF$11,7,FALSE)</f>
        <v>2</v>
      </c>
      <c r="DK8" s="27">
        <f>VLOOKUP(DD8,$X$8:$AF$11,8,FALSE)</f>
        <v>21</v>
      </c>
      <c r="DL8" s="27">
        <f>VLOOKUP(DD8,$X$8:$AF$11,9,FALSE)</f>
        <v>9</v>
      </c>
    </row>
    <row r="9" spans="2:116" ht="22.5" customHeight="1" x14ac:dyDescent="0.3">
      <c r="B9" s="94">
        <v>4</v>
      </c>
      <c r="C9" s="86">
        <v>45824</v>
      </c>
      <c r="D9" s="87">
        <v>0.69791666666666663</v>
      </c>
      <c r="E9" s="144" t="str">
        <f>X20</f>
        <v>OEIRAS</v>
      </c>
      <c r="F9" s="159">
        <v>1</v>
      </c>
      <c r="G9" s="159">
        <v>0</v>
      </c>
      <c r="H9" s="145" t="str">
        <f>Y20</f>
        <v>CENTRAL 32</v>
      </c>
      <c r="I9" s="164" t="s">
        <v>66</v>
      </c>
      <c r="J9" s="88" t="s">
        <v>9</v>
      </c>
      <c r="K9" s="6" t="str">
        <f t="shared" si="0"/>
        <v>OEIRAS</v>
      </c>
      <c r="L9" s="6" t="str">
        <f t="shared" si="1"/>
        <v>CENTRAL 32</v>
      </c>
      <c r="N9" s="151" t="str">
        <f t="shared" si="2"/>
        <v>CARCAVELOS</v>
      </c>
      <c r="O9" s="134">
        <f t="shared" si="2"/>
        <v>3</v>
      </c>
      <c r="P9" s="135">
        <f t="shared" si="2"/>
        <v>1</v>
      </c>
      <c r="Q9" s="135">
        <f t="shared" si="2"/>
        <v>0</v>
      </c>
      <c r="R9" s="135">
        <f t="shared" si="2"/>
        <v>2</v>
      </c>
      <c r="S9" s="135">
        <f t="shared" si="2"/>
        <v>12</v>
      </c>
      <c r="T9" s="135">
        <f t="shared" si="2"/>
        <v>5</v>
      </c>
      <c r="U9" s="135">
        <f t="shared" si="2"/>
        <v>7</v>
      </c>
      <c r="V9" s="136">
        <f t="shared" si="2"/>
        <v>3</v>
      </c>
      <c r="X9" s="14" t="s">
        <v>94</v>
      </c>
      <c r="Y9" s="15">
        <f>DCOUNT($E$5:$F$23,$F$5,$Y12:$Y13)+DCOUNT($G$5:$H$23,$G$5,$Y12:$Y13)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DSUM($E$5:$F$23,$F$5,$Y12:$Y13)+DSUM($G$5:$H$23,$G$5,$Y12:$Y13)</f>
        <v>9</v>
      </c>
      <c r="AD9" s="15">
        <f>DSUM($E$5:$G$23,$G$5,$Y12:$Y13)+DSUM($F$5:$H$23,$F$5,$Y12:$Y13)</f>
        <v>6</v>
      </c>
      <c r="AE9" s="15">
        <f>AC9-AD9</f>
        <v>3</v>
      </c>
      <c r="AF9" s="16">
        <f>Z9*3+AA9*1</f>
        <v>6</v>
      </c>
      <c r="AH9" s="31" t="str">
        <f>X9</f>
        <v>CASCAIS</v>
      </c>
      <c r="AI9" s="32">
        <f>AF9</f>
        <v>6</v>
      </c>
      <c r="AJ9" s="30" t="str">
        <f>IF(AI9&lt;=AI8,AH9,AH8)</f>
        <v>CASCAIS</v>
      </c>
      <c r="AK9" s="32">
        <f>VLOOKUP(AJ9,X8:AF11,9,FALSE)</f>
        <v>6</v>
      </c>
      <c r="AL9" s="10" t="str">
        <f>AJ9</f>
        <v>CASCAIS</v>
      </c>
      <c r="AM9" s="32">
        <f>VLOOKUP(AL9,X8:AF11,9,FALSE)</f>
        <v>6</v>
      </c>
      <c r="AN9" s="10" t="str">
        <f>AL9</f>
        <v>CASCAIS</v>
      </c>
      <c r="AO9" s="32">
        <f>VLOOKUP(AN9,X8:AF11,9,FALSE)</f>
        <v>6</v>
      </c>
      <c r="AP9" s="30" t="str">
        <f>IF(AO9&gt;=AO10,AN9,AN10)</f>
        <v>CASCAIS</v>
      </c>
      <c r="AQ9" s="32">
        <f>VLOOKUP(AP9,X8:AF11,9,FALSE)</f>
        <v>6</v>
      </c>
      <c r="AR9" s="30" t="str">
        <f>IF(AQ9&gt;=AQ11,AP9,AP11)</f>
        <v>CASCAIS</v>
      </c>
      <c r="AS9" s="32">
        <f>VLOOKUP(AR9,X8:AF11,9,FALSE)</f>
        <v>6</v>
      </c>
      <c r="AU9" s="33"/>
      <c r="AV9" s="34" t="str">
        <f>AR9</f>
        <v>CASCAIS</v>
      </c>
      <c r="AW9" s="35">
        <f>AS9</f>
        <v>6</v>
      </c>
      <c r="AX9" s="32">
        <f>VLOOKUP(AV9,X8:AF11,8,FALSE)</f>
        <v>3</v>
      </c>
      <c r="AY9" s="30" t="str">
        <f>IF(AND(AW8=AW9,AX9&gt;AX8),AV8,AV9)</f>
        <v>CASCAIS</v>
      </c>
      <c r="AZ9" s="32">
        <f>VLOOKUP(AY9,X8:AF11,9,FALSE)</f>
        <v>6</v>
      </c>
      <c r="BA9" s="32">
        <f>VLOOKUP(AY9,X8:AF11,8,FALSE)</f>
        <v>3</v>
      </c>
      <c r="BB9" s="30" t="str">
        <f>IF(AND(AZ9=AZ10,BA10&gt;BA9),AY10,AY9)</f>
        <v>CASCAIS</v>
      </c>
      <c r="BC9" s="32"/>
      <c r="BD9" s="32"/>
      <c r="BF9" s="36">
        <f>AZ9</f>
        <v>6</v>
      </c>
      <c r="BG9" s="37" t="str">
        <f>BB9</f>
        <v>CASCAIS</v>
      </c>
      <c r="BI9" s="13" t="str">
        <f>BG9</f>
        <v>CASCAIS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9</v>
      </c>
      <c r="BO9" s="27">
        <f>VLOOKUP(BI9,X8:AF11,7,FALSE)</f>
        <v>6</v>
      </c>
      <c r="BP9" s="27">
        <f>VLOOKUP(BI9,X8:AF11,8,FALSE)</f>
        <v>3</v>
      </c>
      <c r="BQ9" s="27">
        <f>VLOOKUP(BI9,X8:AF11,9,FALSE)</f>
        <v>6</v>
      </c>
      <c r="BR9" s="1" t="str">
        <f>BI9</f>
        <v>CASCAIS</v>
      </c>
      <c r="BS9" s="1">
        <f>VLOOKUP(BR9,BI8:BQ11,9,FALSE)</f>
        <v>6</v>
      </c>
      <c r="BT9" s="1">
        <f>VLOOKUP(BR9,BI8:BQ11,8,FALSE)</f>
        <v>3</v>
      </c>
      <c r="BU9" s="28" t="str">
        <f>IF(AND(BS8=BS9,BT9&gt;BT8),BR8,BR9)</f>
        <v>CASCAIS</v>
      </c>
      <c r="BV9" s="29">
        <f>VLOOKUP(BU9,BI8:BQ11,9,FALSE)</f>
        <v>6</v>
      </c>
      <c r="BW9" s="29">
        <f>VLOOKUP(BU9,BI8:BQ11,8,FALSE)</f>
        <v>3</v>
      </c>
      <c r="BX9" s="29" t="str">
        <f>IF(AND(BV9=BV11,BW11&gt;BW9),BU11,BU9)</f>
        <v>CASCAIS</v>
      </c>
      <c r="BY9" s="1">
        <f>VLOOKUP(BX9,BI8:BQ11,9,FALSE)</f>
        <v>6</v>
      </c>
      <c r="BZ9" s="12">
        <f>VLOOKUP(BX9,BI8:BQ11,8,FALSE)</f>
        <v>3</v>
      </c>
      <c r="CA9" s="1" t="str">
        <f>IF(AND(BY9=BY10,BZ10&gt;BZ9),BX10,BX9)</f>
        <v>CASCAIS</v>
      </c>
      <c r="CB9" s="1">
        <f>VLOOKUP(CA9,BI8:BQ11,9,FALSE)</f>
        <v>6</v>
      </c>
      <c r="CC9" s="1">
        <f>VLOOKUP(CA9,BI8:BQ11,8,FALSE)</f>
        <v>3</v>
      </c>
      <c r="CD9" s="12">
        <f>VLOOKUP(CA9,BI8:BQ11,6,FALSE)</f>
        <v>9</v>
      </c>
      <c r="CE9" s="28" t="str">
        <f>IF(AND(CB8=CB9,CC8=CC9,CD9&gt;CD8),CA8,CA9)</f>
        <v>CASCAIS</v>
      </c>
      <c r="CF9" s="1">
        <f>VLOOKUP(CE9,BI8:BQ11,9,FALSE)</f>
        <v>6</v>
      </c>
      <c r="CG9" s="1">
        <f>VLOOKUP(CE9,BI8:BQ11,8,FALSE)</f>
        <v>3</v>
      </c>
      <c r="CH9" s="1">
        <f>VLOOKUP(CE9,BI8:BQ11,6,FALSE)</f>
        <v>9</v>
      </c>
      <c r="CI9" s="29" t="str">
        <f>IF(AND(CF9=CF11,CG9=CG11,CH11&gt;CH9),CE11,CE9)</f>
        <v>CASCAIS</v>
      </c>
      <c r="CJ9" s="1">
        <f>VLOOKUP(CI9,BI8:BQ11,9,FALSE)</f>
        <v>6</v>
      </c>
      <c r="CK9" s="1">
        <f>VLOOKUP(CI9,BI8:BQ11,8,FALSE)</f>
        <v>3</v>
      </c>
      <c r="CL9" s="1">
        <f>VLOOKUP(CI9,BI8:BQ11,6,FALSE)</f>
        <v>9</v>
      </c>
      <c r="CM9" s="29" t="str">
        <f>IF(AND(CJ9=CJ10,CK9=CK10,CL10&gt;CL9),CI10,CI9)</f>
        <v>CASCAIS</v>
      </c>
      <c r="CN9" s="1">
        <f>VLOOKUP(CM9,BI8:BQ11,9,FALSE)</f>
        <v>6</v>
      </c>
      <c r="CO9" s="1">
        <f>VLOOKUP(CM9,BI8:BQ11,8,FALSE)</f>
        <v>3</v>
      </c>
      <c r="CP9" s="1">
        <f>VLOOKUP(CM9,BI8:BQ11,6,FALSE)</f>
        <v>9</v>
      </c>
      <c r="CQ9" s="13" t="str">
        <f>CM9</f>
        <v>CASCAIS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9</v>
      </c>
      <c r="CW9" s="27">
        <f>VLOOKUP(CQ9,$X$8:$AF$11,7,FALSE)</f>
        <v>6</v>
      </c>
      <c r="CX9" s="27">
        <f>VLOOKUP(CQ9,$X$8:$AF$11,8,FALSE)</f>
        <v>3</v>
      </c>
      <c r="CY9" s="27">
        <f>VLOOKUP(CQ9,$X$8:$AF$11,9,FALSE)</f>
        <v>6</v>
      </c>
      <c r="DA9" s="1" t="str">
        <f>IF(ISNA(VLOOKUP(CQ9,K$6:L$25,1,FALSE))=TRUE,CM11,VLOOKUP(CQ9,K$6:L$25,1,FALSE))</f>
        <v>CASCAIS</v>
      </c>
      <c r="DB9" s="1" t="str">
        <f>IF(ISNA(VLOOKUP(CQ9,K$6:L$25,2,FALSE))=TRUE,CM11,VLOOKUP(CQ9,K$6:L$25,2,FALSE))</f>
        <v>TIRES</v>
      </c>
      <c r="DD9" s="1" t="str">
        <f>IF(DD8=CM9,CM8,IF(AND(CR10=CR9,CY10=CY9,DA10=CM10,DB10=CM9),DA10,CM9))</f>
        <v>CASCAIS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9</v>
      </c>
      <c r="DJ9" s="27">
        <f>VLOOKUP(DD9,$X$8:$AF$11,7,FALSE)</f>
        <v>6</v>
      </c>
      <c r="DK9" s="27">
        <f>VLOOKUP(DD9,$X$8:$AF$11,8,FALSE)</f>
        <v>3</v>
      </c>
      <c r="DL9" s="27">
        <f>VLOOKUP(DD9,$X$8:$AF$11,9,FALSE)</f>
        <v>6</v>
      </c>
    </row>
    <row r="10" spans="2:116" ht="22.5" customHeight="1" x14ac:dyDescent="0.3">
      <c r="B10" s="94">
        <v>5</v>
      </c>
      <c r="C10" s="89">
        <v>45824</v>
      </c>
      <c r="D10" s="90">
        <v>0.69791666666666663</v>
      </c>
      <c r="E10" s="146" t="str">
        <f>X27</f>
        <v>VILA VERDE</v>
      </c>
      <c r="F10" s="159">
        <v>1</v>
      </c>
      <c r="G10" s="159">
        <v>8</v>
      </c>
      <c r="H10" s="147" t="str">
        <f>Y27</f>
        <v>ESTORIL AC</v>
      </c>
      <c r="I10" s="165" t="s">
        <v>82</v>
      </c>
      <c r="J10" s="91" t="s">
        <v>10</v>
      </c>
      <c r="K10" s="6" t="str">
        <f>IF(F10&lt;&gt;"",IF(F10&gt;G10,E10,IF(G10&gt;F10,H10,"Empate")),"")</f>
        <v>ESTORIL AC</v>
      </c>
      <c r="L10" s="6" t="str">
        <f>IF(F10&lt;&gt;"",IF(F10&lt;G10,E10,IF(G10&lt;F10,H10,"Empate")),"")</f>
        <v>VILA VERDE</v>
      </c>
      <c r="N10" s="161" t="str">
        <f t="shared" si="2"/>
        <v>TIRES</v>
      </c>
      <c r="O10" s="137">
        <f t="shared" si="2"/>
        <v>3</v>
      </c>
      <c r="P10" s="138">
        <f t="shared" si="2"/>
        <v>0</v>
      </c>
      <c r="Q10" s="138">
        <f t="shared" si="2"/>
        <v>0</v>
      </c>
      <c r="R10" s="138">
        <f t="shared" si="2"/>
        <v>3</v>
      </c>
      <c r="S10" s="138">
        <f t="shared" si="2"/>
        <v>1</v>
      </c>
      <c r="T10" s="138">
        <f t="shared" si="2"/>
        <v>32</v>
      </c>
      <c r="U10" s="138">
        <f t="shared" si="2"/>
        <v>-31</v>
      </c>
      <c r="V10" s="139">
        <f t="shared" si="2"/>
        <v>0</v>
      </c>
      <c r="X10" s="14" t="s">
        <v>86</v>
      </c>
      <c r="Y10" s="15">
        <f>DCOUNT($E$5:$F$23,$F$5,$Z12:$Z13)+DCOUNT($G$5:$H$23,$G$5,$Z12:$Z13)</f>
        <v>3</v>
      </c>
      <c r="Z10" s="15">
        <f>COUNTIF($K$6:$K$35,Z13)</f>
        <v>1</v>
      </c>
      <c r="AA10" s="15">
        <f>Y10-Z10-AB10</f>
        <v>0</v>
      </c>
      <c r="AB10" s="15">
        <f>COUNTIF($L$6:$L$35,Z13)</f>
        <v>2</v>
      </c>
      <c r="AC10" s="15">
        <f>DSUM($E$5:$F$23,$F$5,$Z12:$Z13)+DSUM($G$5:$H$23,$G$5,$Z12:$Z13)</f>
        <v>12</v>
      </c>
      <c r="AD10" s="15">
        <f>DSUM($E$5:$G$23,$G$5,$Z12:$Z13)+DSUM($F$5:$H$23,$F$5,$Z12:$Z13)</f>
        <v>5</v>
      </c>
      <c r="AE10" s="15">
        <f>AC10-AD10</f>
        <v>7</v>
      </c>
      <c r="AF10" s="16">
        <f>Z10*3+AA10*1</f>
        <v>3</v>
      </c>
      <c r="AH10" s="31" t="str">
        <f>X10</f>
        <v>CARCAVELOS</v>
      </c>
      <c r="AI10" s="32">
        <f>AF10</f>
        <v>3</v>
      </c>
      <c r="AJ10" s="10" t="str">
        <f>AH10</f>
        <v>CARCAVELOS</v>
      </c>
      <c r="AK10" s="32">
        <f>VLOOKUP(AJ10,X8:AF11,9,FALSE)</f>
        <v>3</v>
      </c>
      <c r="AL10" s="30" t="str">
        <f>IF(AK10&lt;=AK8,AJ10,AJ8)</f>
        <v>CARCAVELOS</v>
      </c>
      <c r="AM10" s="32">
        <f>VLOOKUP(AL10,X8:AF11,9,FALSE)</f>
        <v>3</v>
      </c>
      <c r="AN10" s="10" t="str">
        <f>AL10</f>
        <v>CARCAVELOS</v>
      </c>
      <c r="AO10" s="32">
        <f>VLOOKUP(AN10,X8:AF11,9,FALSE)</f>
        <v>3</v>
      </c>
      <c r="AP10" s="30" t="str">
        <f>IF(AO10&lt;=AO9,AN10,AN9)</f>
        <v>CARCAVELOS</v>
      </c>
      <c r="AQ10" s="32">
        <f>VLOOKUP(AP10,X8:AF11,9,FALSE)</f>
        <v>3</v>
      </c>
      <c r="AR10" s="10" t="str">
        <f>AP10</f>
        <v>CARCAVELOS</v>
      </c>
      <c r="AS10" s="32">
        <f>VLOOKUP(AR10,X8:AF11,9,FALSE)</f>
        <v>3</v>
      </c>
      <c r="AT10" s="30" t="str">
        <f>IF(AS10&gt;=AS11,AR10,AR11)</f>
        <v>CARCAVELOS</v>
      </c>
      <c r="AU10" s="38">
        <f>VLOOKUP(AT10,X8:AF11,9,FALSE)</f>
        <v>3</v>
      </c>
      <c r="AV10" s="34" t="str">
        <f>AT10</f>
        <v>CARCAVELOS</v>
      </c>
      <c r="AW10" s="35">
        <f>AU10</f>
        <v>3</v>
      </c>
      <c r="AX10" s="32">
        <f>VLOOKUP(AV10,X8:AF11,8,FALSE)</f>
        <v>7</v>
      </c>
      <c r="AY10" s="10" t="str">
        <f>AV10</f>
        <v>CARCAVELOS</v>
      </c>
      <c r="AZ10" s="32">
        <f>VLOOKUP(AY10,X8:AF11,9,FALSE)</f>
        <v>3</v>
      </c>
      <c r="BA10" s="32">
        <f>VLOOKUP(AY10,X8:AF11,8,FALSE)</f>
        <v>7</v>
      </c>
      <c r="BB10" s="30" t="str">
        <f>IF(AND(AZ9=AZ10,BA10&gt;BA9),AY9,AY10)</f>
        <v>CARCAVELOS</v>
      </c>
      <c r="BC10" s="32">
        <f>VLOOKUP(BB10,X8:AF11,9,FALSE)</f>
        <v>3</v>
      </c>
      <c r="BD10" s="32">
        <f>VLOOKUP(BB10,X8:AF11,8,FALSE)</f>
        <v>7</v>
      </c>
      <c r="BE10" s="30" t="str">
        <f>IF(AND(BC10=BC11,BD11&gt;BD10),BB11,BB10)</f>
        <v>CARCAVELOS</v>
      </c>
      <c r="BF10" s="36">
        <f>BC10</f>
        <v>3</v>
      </c>
      <c r="BG10" s="37" t="str">
        <f>BE10</f>
        <v>CARCAVELOS</v>
      </c>
      <c r="BI10" s="13" t="str">
        <f>BG10</f>
        <v>CARCAVELOS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12</v>
      </c>
      <c r="BO10" s="27">
        <f>VLOOKUP(BI10,X8:AF11,7,FALSE)</f>
        <v>5</v>
      </c>
      <c r="BP10" s="27">
        <f>VLOOKUP(BI10,X8:AF11,8,FALSE)</f>
        <v>7</v>
      </c>
      <c r="BQ10" s="27">
        <f>VLOOKUP(BI10,X8:AF11,9,FALSE)</f>
        <v>3</v>
      </c>
      <c r="BR10" s="1" t="str">
        <f>BI10</f>
        <v>CARCAVELOS</v>
      </c>
      <c r="BS10" s="1">
        <f>VLOOKUP(BR10,BI8:BQ11,9,FALSE)</f>
        <v>3</v>
      </c>
      <c r="BT10" s="1">
        <f>VLOOKUP(BR10,BI8:BQ11,8,FALSE)</f>
        <v>7</v>
      </c>
      <c r="BU10" s="29" t="str">
        <f>IF(AND(BS10=BS11,BT11&gt;BT10),BR11,BR10)</f>
        <v>CARCAVELOS</v>
      </c>
      <c r="BV10" s="29">
        <f>VLOOKUP(BU10,BI8:BQ11,9,FALSE)</f>
        <v>3</v>
      </c>
      <c r="BW10" s="29">
        <f>VLOOKUP(BU10,BI8:BQ11,8,FALSE)</f>
        <v>7</v>
      </c>
      <c r="BX10" s="28" t="str">
        <f>IF(AND(BV8=BV10,BW10&gt;BW8),BU8,BU10)</f>
        <v>CARCAVELOS</v>
      </c>
      <c r="BY10" s="1">
        <f>VLOOKUP(BX10,BI8:BQ11,9,FALSE)</f>
        <v>3</v>
      </c>
      <c r="BZ10" s="12">
        <f>VLOOKUP(BX10,BI8:BQ11,8,FALSE)</f>
        <v>7</v>
      </c>
      <c r="CA10" s="1" t="str">
        <f>IF(AND(BY9=BY10,BZ10&gt;BZ9),BX9,BX10)</f>
        <v>CARCAVELOS</v>
      </c>
      <c r="CB10" s="1">
        <f>VLOOKUP(CA10,BI8:BQ11,9,FALSE)</f>
        <v>3</v>
      </c>
      <c r="CC10" s="1">
        <f>VLOOKUP(CA10,BI8:BQ11,8,FALSE)</f>
        <v>7</v>
      </c>
      <c r="CD10" s="12">
        <f>VLOOKUP(CA10,BI8:BQ11,6,FALSE)</f>
        <v>12</v>
      </c>
      <c r="CE10" s="29" t="str">
        <f>IF(AND(CB10=CB11,CC10=CC11,CD11&gt;CD10),CA11,CA10)</f>
        <v>CARCAVELOS</v>
      </c>
      <c r="CF10" s="1">
        <f>VLOOKUP(CE10,BI8:BQ11,9,FALSE)</f>
        <v>3</v>
      </c>
      <c r="CG10" s="1">
        <f>VLOOKUP(CE10,BI8:BQ11,8,FALSE)</f>
        <v>7</v>
      </c>
      <c r="CH10" s="1">
        <f>VLOOKUP(CE10,BI8:BQ11,6,FALSE)</f>
        <v>12</v>
      </c>
      <c r="CI10" s="28" t="str">
        <f>IF(AND(CF8=CF10,CG8=CG10,CH10&gt;CH8),CE8,CE10)</f>
        <v>CARCAVELOS</v>
      </c>
      <c r="CJ10" s="1">
        <f>VLOOKUP(CI10,BI8:BQ11,9,FALSE)</f>
        <v>3</v>
      </c>
      <c r="CK10" s="1">
        <f>VLOOKUP(CI10,BI8:BQ11,8,FALSE)</f>
        <v>7</v>
      </c>
      <c r="CL10" s="1">
        <f>VLOOKUP(CI10,BI8:BQ11,6,FALSE)</f>
        <v>12</v>
      </c>
      <c r="CM10" s="29" t="str">
        <f>IF(AND(CJ9=CJ10,CK9=CK10,CL10&gt;CL9),CI9,CI10)</f>
        <v>CARCAVELOS</v>
      </c>
      <c r="CN10" s="1">
        <f>VLOOKUP(CM10,BI8:BQ11,9,FALSE)</f>
        <v>3</v>
      </c>
      <c r="CO10" s="1">
        <f>VLOOKUP(CM10,BI8:BQ11,8,FALSE)</f>
        <v>7</v>
      </c>
      <c r="CP10" s="1">
        <f>VLOOKUP(CM10,BI8:BQ11,6,FALSE)</f>
        <v>12</v>
      </c>
      <c r="CQ10" s="13" t="str">
        <f>CM10</f>
        <v>CARCAVELOS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12</v>
      </c>
      <c r="CW10" s="27">
        <f>VLOOKUP(CQ10,$X$8:$AF$11,7,FALSE)</f>
        <v>5</v>
      </c>
      <c r="CX10" s="27">
        <f>VLOOKUP(CQ10,$X$8:$AF$11,8,FALSE)</f>
        <v>7</v>
      </c>
      <c r="CY10" s="27">
        <f>VLOOKUP(CQ10,$X$8:$AF$11,9,FALSE)</f>
        <v>3</v>
      </c>
      <c r="DA10" s="1" t="str">
        <f>IF(ISNA(VLOOKUP(CQ10,K$6:L$25,1,FALSE))=TRUE,CM11,VLOOKUP(CQ10,K$6:L$25,1,FALSE))</f>
        <v>CARCAVELOS</v>
      </c>
      <c r="DB10" s="1" t="str">
        <f>IF(ISNA(VLOOKUP(CQ10,K$6:L$25,2,FALSE))=TRUE,CM11,VLOOKUP(CQ10,K$6:L$25,2,FALSE))</f>
        <v>TIRES</v>
      </c>
      <c r="DD10" s="1" t="str">
        <f>IF(DD9=CM10,CM9,IF(AND(CR11=CR10,CY11=CY10,DA11=CM11,DB11=CM10),DA11,CM10))</f>
        <v>CARCAVELOS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12</v>
      </c>
      <c r="DJ10" s="27">
        <f>VLOOKUP(DD10,$X$8:$AF$11,7,FALSE)</f>
        <v>5</v>
      </c>
      <c r="DK10" s="27">
        <f>VLOOKUP(DD10,$X$8:$AF$11,8,FALSE)</f>
        <v>7</v>
      </c>
      <c r="DL10" s="27">
        <f>VLOOKUP(DD10,$X$8:$AF$11,9,FALSE)</f>
        <v>3</v>
      </c>
    </row>
    <row r="11" spans="2:116" ht="22.5" customHeight="1" x14ac:dyDescent="0.3">
      <c r="B11" s="180">
        <v>6</v>
      </c>
      <c r="C11" s="181">
        <v>45824</v>
      </c>
      <c r="D11" s="182">
        <v>0.69791666666666663</v>
      </c>
      <c r="E11" s="183" t="str">
        <f>X34</f>
        <v>ESTORIL PRAIA</v>
      </c>
      <c r="F11" s="184">
        <v>21</v>
      </c>
      <c r="G11" s="184">
        <v>1</v>
      </c>
      <c r="H11" s="185" t="str">
        <f>Y34</f>
        <v>ALGUEIRÃO</v>
      </c>
      <c r="I11" s="186" t="s">
        <v>83</v>
      </c>
      <c r="J11" s="187" t="s">
        <v>11</v>
      </c>
      <c r="K11" s="6" t="e">
        <f>IF(#REF!&lt;&gt;"",IF(#REF!&gt;#REF!,#REF!,IF(#REF!&gt;#REF!,#REF!,"Empate")),"")</f>
        <v>#REF!</v>
      </c>
      <c r="L11" s="6" t="e">
        <f>IF(#REF!&lt;&gt;"",IF(#REF!&lt;#REF!,#REF!,IF(#REF!&lt;#REF!,#REF!,"Empate")),"")</f>
        <v>#REF!</v>
      </c>
      <c r="O11" s="60"/>
      <c r="P11" s="60"/>
      <c r="Q11" s="60"/>
      <c r="R11" s="60"/>
      <c r="S11" s="60"/>
      <c r="T11" s="60"/>
      <c r="U11" s="60"/>
      <c r="V11" s="60"/>
      <c r="X11" s="4" t="s">
        <v>101</v>
      </c>
      <c r="Y11" s="39">
        <f>DCOUNT($E$5:$F$23,$F$5,$AA12:$AA13)+DCOUNT($G$5:$H$23,$G$5,$AA12:$AA13)</f>
        <v>3</v>
      </c>
      <c r="Z11" s="39">
        <f>COUNTIF($K$6:$K$35,AA13)</f>
        <v>0</v>
      </c>
      <c r="AA11" s="39">
        <f>Y11-Z11-AB11</f>
        <v>0</v>
      </c>
      <c r="AB11" s="39">
        <f>COUNTIF($L$6:$L$35,AA13)</f>
        <v>3</v>
      </c>
      <c r="AC11" s="39">
        <f>DSUM($E$5:$F$23,$F$5,$AA12:$AA13)+DSUM($G$5:$H$23,$G$5,$AA12:$AA13)</f>
        <v>1</v>
      </c>
      <c r="AD11" s="39">
        <f>DSUM($E$5:$G$23,$G$5,$AA12:$AA13)+DSUM($F$5:$H$23,$F$5,$AA12:$AA13)</f>
        <v>32</v>
      </c>
      <c r="AE11" s="39">
        <f>AC11-AD11</f>
        <v>-31</v>
      </c>
      <c r="AF11" s="40">
        <f>Z11*3+AA11*1</f>
        <v>0</v>
      </c>
      <c r="AH11" s="41" t="str">
        <f>X11</f>
        <v>TIRES</v>
      </c>
      <c r="AI11" s="42">
        <f>AF11</f>
        <v>0</v>
      </c>
      <c r="AJ11" s="43" t="str">
        <f>AH11</f>
        <v>TIRES</v>
      </c>
      <c r="AK11" s="42">
        <f>VLOOKUP(AJ11,X8:AF11,9,FALSE)</f>
        <v>0</v>
      </c>
      <c r="AL11" s="43" t="str">
        <f>AJ11</f>
        <v>TIRES</v>
      </c>
      <c r="AM11" s="42">
        <f>VLOOKUP(AL11,X8:AF11,9,FALSE)</f>
        <v>0</v>
      </c>
      <c r="AN11" s="44" t="str">
        <f>IF(AM11&lt;=AM8,AL11,AL8)</f>
        <v>TIRES</v>
      </c>
      <c r="AO11" s="42">
        <f>VLOOKUP(AN11,X8:AF11,9,FALSE)</f>
        <v>0</v>
      </c>
      <c r="AP11" s="43" t="str">
        <f>AN11</f>
        <v>TIRES</v>
      </c>
      <c r="AQ11" s="42">
        <f>VLOOKUP(AP11,X8:AF11,9,FALSE)</f>
        <v>0</v>
      </c>
      <c r="AR11" s="44" t="str">
        <f>IF(AQ11&lt;=AQ9,AP11,AP9)</f>
        <v>TIRES</v>
      </c>
      <c r="AS11" s="42">
        <f>VLOOKUP(AR11,X8:AF11,9,FALSE)</f>
        <v>0</v>
      </c>
      <c r="AT11" s="44" t="str">
        <f>IF(AS11&lt;=AS10,AR11,AR10)</f>
        <v>TIRES</v>
      </c>
      <c r="AU11" s="45">
        <f>VLOOKUP(AT11,X8:AF11,9,FALSE)</f>
        <v>0</v>
      </c>
      <c r="AV11" s="46" t="str">
        <f>AT11</f>
        <v>TIRES</v>
      </c>
      <c r="AW11" s="47">
        <f>AU11</f>
        <v>0</v>
      </c>
      <c r="AX11" s="42">
        <f>VLOOKUP(AV11,X8:AF11,8,FALSE)</f>
        <v>-31</v>
      </c>
      <c r="AY11" s="43" t="str">
        <f>AV11</f>
        <v>TIRES</v>
      </c>
      <c r="AZ11" s="42">
        <f>VLOOKUP(AY11,X8:AF11,9,FALSE)</f>
        <v>0</v>
      </c>
      <c r="BA11" s="42">
        <f>VLOOKUP(AY11,X8:AF11,8,FALSE)</f>
        <v>-31</v>
      </c>
      <c r="BB11" s="43" t="str">
        <f>AY11</f>
        <v>TIRES</v>
      </c>
      <c r="BC11" s="42">
        <f>VLOOKUP(BB11,X8:AF11,9,FALSE)</f>
        <v>0</v>
      </c>
      <c r="BD11" s="42">
        <f>VLOOKUP(BB11,X8:AF11,8,FALSE)</f>
        <v>-31</v>
      </c>
      <c r="BE11" s="44" t="str">
        <f>IF(AND(BC10=BC11,BD11&gt;BD10),BB10,BB11)</f>
        <v>TIRES</v>
      </c>
      <c r="BF11" s="48">
        <f>VLOOKUP(BE11,X8:AF11,9,FALSE)</f>
        <v>0</v>
      </c>
      <c r="BG11" s="49" t="str">
        <f>BE11</f>
        <v>TIRES</v>
      </c>
      <c r="BI11" s="13" t="str">
        <f>BG11</f>
        <v>TIRES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1</v>
      </c>
      <c r="BO11" s="27">
        <f>VLOOKUP(BI11,X8:AF11,7,FALSE)</f>
        <v>32</v>
      </c>
      <c r="BP11" s="27">
        <f>VLOOKUP(BI11,X8:AF11,8,FALSE)</f>
        <v>-31</v>
      </c>
      <c r="BQ11" s="27">
        <f>VLOOKUP(BI11,X8:AF11,9,FALSE)</f>
        <v>0</v>
      </c>
      <c r="BR11" s="1" t="str">
        <f>BI11</f>
        <v>TIRES</v>
      </c>
      <c r="BS11" s="1">
        <f>VLOOKUP(BR11,BI8:BQ11,9,FALSE)</f>
        <v>0</v>
      </c>
      <c r="BT11" s="1">
        <f>VLOOKUP(BR11,BI8:BQ11,8,FALSE)</f>
        <v>-31</v>
      </c>
      <c r="BU11" s="29" t="str">
        <f>IF(AND(BS10=BS11,BT11&gt;BT10),BR10,BR11)</f>
        <v>TIRES</v>
      </c>
      <c r="BV11" s="29">
        <f>VLOOKUP(BU11,BI8:BQ11,9,FALSE)</f>
        <v>0</v>
      </c>
      <c r="BW11" s="29">
        <f>VLOOKUP(BU11,BI8:BQ11,8,FALSE)</f>
        <v>-31</v>
      </c>
      <c r="BX11" s="29" t="str">
        <f>IF(AND(BV9=BV11,BW11&gt;BW9),BU9,BU11)</f>
        <v>TIRES</v>
      </c>
      <c r="BY11" s="1">
        <f>VLOOKUP(BX11,BI8:BQ11,9,FALSE)</f>
        <v>0</v>
      </c>
      <c r="BZ11" s="12">
        <f>VLOOKUP(BX11,BI8:BQ11,8,FALSE)</f>
        <v>-31</v>
      </c>
      <c r="CA11" s="30" t="str">
        <f>IF(AND(BY8=BY11,BZ11&gt;BZ8),BX8,BX11)</f>
        <v>TIRES</v>
      </c>
      <c r="CB11" s="1">
        <f>VLOOKUP(CA11,BI8:BQ11,9,FALSE)</f>
        <v>0</v>
      </c>
      <c r="CC11" s="1">
        <f>VLOOKUP(CA11,BI8:BQ11,8,FALSE)</f>
        <v>-31</v>
      </c>
      <c r="CD11" s="12">
        <f>VLOOKUP(CA11,BI8:BQ11,6,FALSE)</f>
        <v>1</v>
      </c>
      <c r="CE11" s="29" t="str">
        <f>IF(AND(CB10=CB11,CC10=CC11,CD11&gt;CD10),CA10,CA11)</f>
        <v>TIRES</v>
      </c>
      <c r="CF11" s="1">
        <f>VLOOKUP(CE11,BI8:BQ11,9,FALSE)</f>
        <v>0</v>
      </c>
      <c r="CG11" s="1">
        <f>VLOOKUP(CE11,BI8:BQ11,8,FALSE)</f>
        <v>-31</v>
      </c>
      <c r="CH11" s="1">
        <f>VLOOKUP(CE11,BI8:BQ11,6,FALSE)</f>
        <v>1</v>
      </c>
      <c r="CI11" s="29" t="str">
        <f>IF(AND(CF9=CF11,CG9=CG11,CH11&gt;CH9),CE9,CE11)</f>
        <v>TIRES</v>
      </c>
      <c r="CJ11" s="1">
        <f>VLOOKUP(CI11,BI8:BQ11,9,FALSE)</f>
        <v>0</v>
      </c>
      <c r="CK11" s="1">
        <f>VLOOKUP(CI11,BI8:BQ11,8,FALSE)</f>
        <v>-31</v>
      </c>
      <c r="CL11" s="1">
        <f>VLOOKUP(CI11,BI8:BQ11,6,FALSE)</f>
        <v>1</v>
      </c>
      <c r="CM11" s="28" t="str">
        <f>IF(AND(CJ8=CJ11,CK8=CK11,CL11&gt;CL8),CI8,CI11)</f>
        <v>TIRES</v>
      </c>
      <c r="CN11" s="1">
        <f>VLOOKUP(CM11,BI8:BQ11,9,FALSE)</f>
        <v>0</v>
      </c>
      <c r="CO11" s="1">
        <f>VLOOKUP(CM11,BI8:BQ11,8,FALSE)</f>
        <v>-31</v>
      </c>
      <c r="CP11" s="1">
        <f>VLOOKUP(CM11,BI8:BQ11,6,FALSE)</f>
        <v>1</v>
      </c>
      <c r="CQ11" s="13" t="str">
        <f>CM11</f>
        <v>TIRES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1</v>
      </c>
      <c r="CW11" s="27">
        <f>VLOOKUP(CQ11,$X$8:$AF$11,7,FALSE)</f>
        <v>32</v>
      </c>
      <c r="CX11" s="27">
        <f>VLOOKUP(CQ11,$X$8:$AF$11,8,FALSE)</f>
        <v>-31</v>
      </c>
      <c r="CY11" s="27">
        <f>VLOOKUP(CQ11,$X$8:$AF$11,9,FALSE)</f>
        <v>0</v>
      </c>
      <c r="DA11" s="1" t="str">
        <f>IF(ISNA(VLOOKUP(CQ11,K$6:L$25,1,FALSE))=TRUE,CM11,VLOOKUP(CQ11,K$6:L$25,1,FALSE))</f>
        <v>TIRES</v>
      </c>
      <c r="DB11" s="1" t="str">
        <f>IF(ISNA(VLOOKUP(CQ11,K$6:L$25,2,FALSE))=TRUE,CM11,VLOOKUP(CQ11,K$6:L$25,2,FALSE))</f>
        <v>TIRES</v>
      </c>
      <c r="DD11" s="1" t="str">
        <f>IF(DD10=CM11,CM10,IF(AND(CR12=CR11,CY12=CY11,DA12=CM12,DB12=CM11),DA12,CM11))</f>
        <v>TIRES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1</v>
      </c>
      <c r="DJ11" s="27">
        <f>VLOOKUP(DD11,$X$8:$AF$11,7,FALSE)</f>
        <v>32</v>
      </c>
      <c r="DK11" s="27">
        <f>VLOOKUP(DD11,$X$8:$AF$11,8,FALSE)</f>
        <v>-31</v>
      </c>
      <c r="DL11" s="27">
        <f>VLOOKUP(DD11,$X$8:$AF$11,9,FALSE)</f>
        <v>0</v>
      </c>
    </row>
    <row r="12" spans="2:116" ht="22.5" customHeight="1" x14ac:dyDescent="0.3">
      <c r="B12" s="175">
        <v>7</v>
      </c>
      <c r="C12" s="80">
        <v>45825</v>
      </c>
      <c r="D12" s="81">
        <v>0.69791666666666663</v>
      </c>
      <c r="E12" s="176" t="str">
        <f>X13</f>
        <v>REAL SC</v>
      </c>
      <c r="F12" s="170">
        <v>2</v>
      </c>
      <c r="G12" s="170">
        <v>1</v>
      </c>
      <c r="H12" s="177" t="str">
        <f>Z13</f>
        <v>CARCAVELOS</v>
      </c>
      <c r="I12" s="178" t="s">
        <v>82</v>
      </c>
      <c r="J12" s="179" t="s">
        <v>8</v>
      </c>
      <c r="K12" s="6" t="e">
        <f>IF(#REF!&lt;&gt;"",IF(#REF!&gt;#REF!,#REF!,IF(#REF!&gt;#REF!,#REF!,"Empate")),"")</f>
        <v>#REF!</v>
      </c>
      <c r="L12" s="6" t="e">
        <f>IF(#REF!&lt;&gt;"",IF(#REF!&lt;#REF!,#REF!,IF(#REF!&lt;#REF!,#REF!,"Empate")),"")</f>
        <v>#REF!</v>
      </c>
      <c r="N12" s="97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94">
        <v>8</v>
      </c>
      <c r="C13" s="83">
        <v>45825</v>
      </c>
      <c r="D13" s="84">
        <v>0.69791666666666663</v>
      </c>
      <c r="E13" s="142" t="str">
        <f>Y13</f>
        <v>CASCAIS</v>
      </c>
      <c r="F13" s="3">
        <v>6</v>
      </c>
      <c r="G13" s="3">
        <v>0</v>
      </c>
      <c r="H13" s="143" t="str">
        <f>AA13</f>
        <v>TIRES</v>
      </c>
      <c r="I13" s="163" t="s">
        <v>96</v>
      </c>
      <c r="J13" s="85" t="s">
        <v>8</v>
      </c>
      <c r="K13" s="6" t="str">
        <f>IF(F11&lt;&gt;"",IF(F11&gt;G11,E11,IF(G11&gt;F11,H11,"Empate")),"")</f>
        <v>ESTORIL PRAIA</v>
      </c>
      <c r="L13" s="6" t="str">
        <f>IF(F11&lt;&gt;"",IF(F11&lt;G11,E11,IF(G11&lt;F11,H11,"Empate")),"")</f>
        <v>ALGUEIRÃO</v>
      </c>
      <c r="N13" s="152" t="str">
        <f t="shared" ref="N13:V16" si="3">DD15</f>
        <v>OEIRAS</v>
      </c>
      <c r="O13" s="131">
        <f t="shared" si="3"/>
        <v>3</v>
      </c>
      <c r="P13" s="132">
        <f t="shared" si="3"/>
        <v>3</v>
      </c>
      <c r="Q13" s="132">
        <f t="shared" si="3"/>
        <v>0</v>
      </c>
      <c r="R13" s="132">
        <f t="shared" si="3"/>
        <v>0</v>
      </c>
      <c r="S13" s="132">
        <f t="shared" si="3"/>
        <v>10</v>
      </c>
      <c r="T13" s="132">
        <f t="shared" si="3"/>
        <v>0</v>
      </c>
      <c r="U13" s="132">
        <f t="shared" si="3"/>
        <v>10</v>
      </c>
      <c r="V13" s="133">
        <f t="shared" si="3"/>
        <v>9</v>
      </c>
      <c r="X13" s="15" t="s">
        <v>93</v>
      </c>
      <c r="Y13" s="15" t="s">
        <v>94</v>
      </c>
      <c r="Z13" s="15" t="s">
        <v>86</v>
      </c>
      <c r="AA13" s="15" t="s">
        <v>101</v>
      </c>
      <c r="AB13" s="15"/>
      <c r="AC13" s="15"/>
      <c r="AD13" s="15"/>
      <c r="AE13" s="15"/>
      <c r="AF13" s="15"/>
    </row>
    <row r="14" spans="2:116" ht="22.5" customHeight="1" x14ac:dyDescent="0.2">
      <c r="B14" s="94">
        <v>9</v>
      </c>
      <c r="C14" s="86">
        <v>45825</v>
      </c>
      <c r="D14" s="87">
        <v>0.69791666666666663</v>
      </c>
      <c r="E14" s="144" t="str">
        <f>Y20</f>
        <v>CENTRAL 32</v>
      </c>
      <c r="F14" s="3">
        <v>2</v>
      </c>
      <c r="G14" s="3">
        <v>0</v>
      </c>
      <c r="H14" s="145" t="s">
        <v>103</v>
      </c>
      <c r="I14" s="164" t="s">
        <v>83</v>
      </c>
      <c r="J14" s="88" t="s">
        <v>9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3" t="str">
        <f t="shared" si="3"/>
        <v>CENTRAL 32</v>
      </c>
      <c r="O14" s="134">
        <f t="shared" si="3"/>
        <v>3</v>
      </c>
      <c r="P14" s="135">
        <f t="shared" si="3"/>
        <v>1</v>
      </c>
      <c r="Q14" s="135">
        <f t="shared" si="3"/>
        <v>1</v>
      </c>
      <c r="R14" s="135">
        <f t="shared" si="3"/>
        <v>1</v>
      </c>
      <c r="S14" s="135">
        <f t="shared" si="3"/>
        <v>3</v>
      </c>
      <c r="T14" s="135">
        <f t="shared" si="3"/>
        <v>2</v>
      </c>
      <c r="U14" s="135">
        <f t="shared" si="3"/>
        <v>1</v>
      </c>
      <c r="V14" s="136">
        <f t="shared" si="3"/>
        <v>4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4">
        <v>10</v>
      </c>
      <c r="C15" s="86">
        <v>45825</v>
      </c>
      <c r="D15" s="87">
        <v>0.69791666666666663</v>
      </c>
      <c r="E15" s="144" t="str">
        <f>X20</f>
        <v>OEIRAS</v>
      </c>
      <c r="F15" s="3">
        <v>6</v>
      </c>
      <c r="G15" s="3">
        <v>0</v>
      </c>
      <c r="H15" s="144" t="s">
        <v>85</v>
      </c>
      <c r="I15" s="164" t="s">
        <v>64</v>
      </c>
      <c r="J15" s="88" t="s">
        <v>9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3" t="str">
        <f t="shared" si="3"/>
        <v>ALCOITÃO</v>
      </c>
      <c r="O15" s="134">
        <f t="shared" si="3"/>
        <v>3</v>
      </c>
      <c r="P15" s="135">
        <f t="shared" si="3"/>
        <v>1</v>
      </c>
      <c r="Q15" s="135">
        <f>DG17</f>
        <v>1</v>
      </c>
      <c r="R15" s="135">
        <f t="shared" si="3"/>
        <v>1</v>
      </c>
      <c r="S15" s="135">
        <f t="shared" si="3"/>
        <v>2</v>
      </c>
      <c r="T15" s="135">
        <f t="shared" si="3"/>
        <v>7</v>
      </c>
      <c r="U15" s="135">
        <f t="shared" si="3"/>
        <v>-5</v>
      </c>
      <c r="V15" s="136">
        <f t="shared" si="3"/>
        <v>4</v>
      </c>
      <c r="X15" s="14" t="s">
        <v>88</v>
      </c>
      <c r="Y15" s="15">
        <f>DCOUNT($E$5:$F$23,$F$5,$X19:$X20)+DCOUNT($G$5:$H$23,$G$5,$X19:$X20)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DSUM($E$5:$F$23,$F$5,$X19:$X20)+DSUM($G$5:$H$23,$G$5,$X19:$X20)</f>
        <v>10</v>
      </c>
      <c r="AD15" s="15">
        <f>DSUM($E$5:$G$23,$G$5,$X19:$X20)+DSUM($F$5:$H$23,$F$5,$X19:$X20)</f>
        <v>0</v>
      </c>
      <c r="AE15" s="15">
        <f>AC15-AD15</f>
        <v>10</v>
      </c>
      <c r="AF15" s="16">
        <f>Z15*3+AA15*1</f>
        <v>9</v>
      </c>
      <c r="AH15" s="17" t="str">
        <f>X15</f>
        <v>OEIRAS</v>
      </c>
      <c r="AI15" s="18">
        <f>AF15</f>
        <v>9</v>
      </c>
      <c r="AJ15" s="19" t="str">
        <f>IF(AI15&gt;=AI16,AH15,AH16)</f>
        <v>OEIRAS</v>
      </c>
      <c r="AK15" s="18">
        <f>VLOOKUP(AJ15,X15:AF18,9,FALSE)</f>
        <v>9</v>
      </c>
      <c r="AL15" s="19" t="str">
        <f>IF(AK15&gt;=AK17,AJ15,AJ17)</f>
        <v>OEIRAS</v>
      </c>
      <c r="AM15" s="18">
        <f>VLOOKUP(AL15,X15:AF18,9,FALSE)</f>
        <v>9</v>
      </c>
      <c r="AN15" s="19" t="str">
        <f>IF(AM15&gt;=AM18,AL15,AL18)</f>
        <v>OEIRAS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OEIRAS</v>
      </c>
      <c r="AW15" s="23">
        <f>AO15</f>
        <v>9</v>
      </c>
      <c r="AX15" s="18">
        <f>VLOOKUP(AV15,X15:AF18,8,FALSE)</f>
        <v>10</v>
      </c>
      <c r="AY15" s="19" t="str">
        <f>IF(AND(AW15=AW16,AX16&gt;AX15),AV16,AV15)</f>
        <v>OEIRAS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OEIRAS</v>
      </c>
      <c r="BI15" s="13" t="str">
        <f>BG15</f>
        <v>OEIRAS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10</v>
      </c>
      <c r="BO15" s="27">
        <f>VLOOKUP(BI15,X15:AF18,7,FALSE)</f>
        <v>0</v>
      </c>
      <c r="BP15" s="27">
        <f>VLOOKUP(BI15,X15:AF18,8,FALSE)</f>
        <v>10</v>
      </c>
      <c r="BQ15" s="27">
        <f>VLOOKUP(BI15,X15:AF18,9,FALSE)</f>
        <v>9</v>
      </c>
      <c r="BR15" s="1" t="str">
        <f>BI15</f>
        <v>OEIRAS</v>
      </c>
      <c r="BS15" s="1">
        <f>VLOOKUP(BR15,BI15:BQ18,9,FALSE)</f>
        <v>9</v>
      </c>
      <c r="BT15" s="1">
        <f>VLOOKUP(BR15,BI15:BQ18,8,FALSE)</f>
        <v>10</v>
      </c>
      <c r="BU15" s="28" t="str">
        <f>IF(AND(BS15=BS16,BT16&gt;BT15),BR16,BR15)</f>
        <v>OEIRAS</v>
      </c>
      <c r="BV15" s="29">
        <f>VLOOKUP(BU15,BI15:BQ18,9,FALSE)</f>
        <v>9</v>
      </c>
      <c r="BW15" s="29">
        <f>VLOOKUP(BU15,BI15:BQ18,8,FALSE)</f>
        <v>10</v>
      </c>
      <c r="BX15" s="28" t="str">
        <f>IF(AND(BV15=BV17,BW17&gt;BW15),BU17,BU15)</f>
        <v>OEIRAS</v>
      </c>
      <c r="BY15" s="1">
        <f>VLOOKUP(BX15,BI15:BQ18,9,FALSE)</f>
        <v>9</v>
      </c>
      <c r="BZ15" s="12">
        <f>VLOOKUP(BX15,BI15:BQ18,8,FALSE)</f>
        <v>10</v>
      </c>
      <c r="CA15" s="30" t="str">
        <f>IF(AND(BY15=BY18,BZ18&gt;BZ15),BX18,BX15)</f>
        <v>OEIRAS</v>
      </c>
      <c r="CB15" s="1">
        <f>VLOOKUP(CA15,BI15:BQ18,9,FALSE)</f>
        <v>9</v>
      </c>
      <c r="CC15" s="1">
        <f>VLOOKUP(CA15,BI15:BQ18,8,FALSE)</f>
        <v>10</v>
      </c>
      <c r="CD15" s="12">
        <f>VLOOKUP(CA15,BI15:BQ18,6,FALSE)</f>
        <v>10</v>
      </c>
      <c r="CE15" s="28" t="str">
        <f>IF(AND(CB15=CB16,CC15=CC16,CD16&gt;CD15),CA16,CA15)</f>
        <v>OEIRAS</v>
      </c>
      <c r="CF15" s="1">
        <f>VLOOKUP(CE15,BI15:BQ18,9,FALSE)</f>
        <v>9</v>
      </c>
      <c r="CG15" s="1">
        <f>VLOOKUP(CE15,BI15:BQ18,8,FALSE)</f>
        <v>10</v>
      </c>
      <c r="CH15" s="1">
        <f>VLOOKUP(CE15,BI15:BQ18,6,FALSE)</f>
        <v>10</v>
      </c>
      <c r="CI15" s="28" t="str">
        <f>IF(AND(CF15=CF17,CG15=CG17,CH17&gt;CH15),CE17,CE15)</f>
        <v>OEIRAS</v>
      </c>
      <c r="CJ15" s="1">
        <f>VLOOKUP(CI15,BI15:BQ18,9,FALSE)</f>
        <v>9</v>
      </c>
      <c r="CK15" s="1">
        <f>VLOOKUP(CI15,BI15:BQ18,8,FALSE)</f>
        <v>10</v>
      </c>
      <c r="CL15" s="1">
        <f>VLOOKUP(CI15,BI15:BQ18,6,FALSE)</f>
        <v>10</v>
      </c>
      <c r="CM15" s="28" t="str">
        <f>IF(AND(CJ15=CJ18,CK15=CK18,CL18&gt;CL15),CI18,CI15)</f>
        <v>OEIRAS</v>
      </c>
      <c r="CN15" s="1">
        <f>VLOOKUP(CM15,BI15:BQ18,9,FALSE)</f>
        <v>9</v>
      </c>
      <c r="CO15" s="1">
        <f>VLOOKUP(CM15,BI15:BQ18,8,FALSE)</f>
        <v>10</v>
      </c>
      <c r="CP15" s="1">
        <f>VLOOKUP(CM15,BI15:BQ18,6,FALSE)</f>
        <v>10</v>
      </c>
      <c r="CQ15" s="13" t="str">
        <f>CM15</f>
        <v>OEIRAS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10</v>
      </c>
      <c r="CW15" s="27">
        <f>VLOOKUP(CQ15,$X$15:$AF$18,7,FALSE)</f>
        <v>0</v>
      </c>
      <c r="CX15" s="27">
        <f>VLOOKUP(CQ15,$X$15:$AF$18,8,FALSE)</f>
        <v>10</v>
      </c>
      <c r="CY15" s="27">
        <f>VLOOKUP(CQ15,$X$15:$AF$18,9,FALSE)</f>
        <v>9</v>
      </c>
      <c r="DA15" s="1" t="str">
        <f>IF(ISNA(VLOOKUP(CQ15,K$6:L$25,1,FALSE))=TRUE,CM18,VLOOKUP(CQ15,K$6:L$25,1,FALSE))</f>
        <v>OEIRAS</v>
      </c>
      <c r="DB15" s="1" t="str">
        <f>IF(ISNA(VLOOKUP(CQ15,K$6:L$25,2,FALSE))=TRUE,CM18,VLOOKUP(CQ15,K$6:L$25,2,FALSE))</f>
        <v>CENTRAL 32</v>
      </c>
      <c r="DD15" s="1" t="str">
        <f>IF(AND(CR16=CR15,CY16=CY15,DA16=CM16,DB16=CM15),DA16,CM15)</f>
        <v>OEIRAS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10</v>
      </c>
      <c r="DJ15" s="27">
        <f>VLOOKUP(DD15,$X$15:$AF$18,7,FALSE)</f>
        <v>0</v>
      </c>
      <c r="DK15" s="27">
        <f>VLOOKUP(DD15,$X$15:$AF$18,8,FALSE)</f>
        <v>10</v>
      </c>
      <c r="DL15" s="27">
        <f>VLOOKUP(DD15,$X$15:$AF$18,9,FALSE)</f>
        <v>9</v>
      </c>
    </row>
    <row r="16" spans="2:116" ht="22.5" customHeight="1" x14ac:dyDescent="0.3">
      <c r="B16" s="198">
        <v>11</v>
      </c>
      <c r="C16" s="89">
        <v>45825</v>
      </c>
      <c r="D16" s="90">
        <v>0.69791666666666663</v>
      </c>
      <c r="E16" s="146" t="str">
        <f>X27</f>
        <v>VILA VERDE</v>
      </c>
      <c r="F16" s="3">
        <v>5</v>
      </c>
      <c r="G16" s="3">
        <v>1</v>
      </c>
      <c r="H16" s="146" t="str">
        <f>Z27</f>
        <v>TORRE</v>
      </c>
      <c r="I16" s="165" t="s">
        <v>66</v>
      </c>
      <c r="J16" s="91" t="s">
        <v>10</v>
      </c>
      <c r="K16" s="6" t="str">
        <f>IF(F12&lt;&gt;"",IF(F12&gt;G12,E12,IF(G12&gt;F12,H12,"Empate")),"")</f>
        <v>REAL SC</v>
      </c>
      <c r="L16" s="6" t="str">
        <f>IF(F12&lt;&gt;"",IF(F12&lt;G12,E12,IF(G12&lt;F12,H12,"Empate")),"")</f>
        <v>CARCAVELOS</v>
      </c>
      <c r="N16" s="197" t="str">
        <f t="shared" si="3"/>
        <v>FONTAINHAS</v>
      </c>
      <c r="O16" s="137">
        <f t="shared" si="3"/>
        <v>3</v>
      </c>
      <c r="P16" s="138">
        <f t="shared" si="3"/>
        <v>0</v>
      </c>
      <c r="Q16" s="138">
        <f t="shared" si="3"/>
        <v>0</v>
      </c>
      <c r="R16" s="138">
        <f t="shared" si="3"/>
        <v>3</v>
      </c>
      <c r="S16" s="138">
        <f t="shared" si="3"/>
        <v>0</v>
      </c>
      <c r="T16" s="138">
        <f t="shared" si="3"/>
        <v>6</v>
      </c>
      <c r="U16" s="138">
        <f t="shared" si="3"/>
        <v>-6</v>
      </c>
      <c r="V16" s="139">
        <f t="shared" si="3"/>
        <v>0</v>
      </c>
      <c r="X16" s="14" t="s">
        <v>102</v>
      </c>
      <c r="Y16" s="15">
        <f>DCOUNT($E$5:$F$23,$F$5,$Y19:$Y20)+DCOUNT($G$5:$H$23,$G$5,$Y19:$Y20)</f>
        <v>3</v>
      </c>
      <c r="Z16" s="15">
        <f>COUNTIF($K$6:$K$35,Y20)</f>
        <v>1</v>
      </c>
      <c r="AA16" s="15">
        <f>Y16-Z16-AB16</f>
        <v>1</v>
      </c>
      <c r="AB16" s="15">
        <f>COUNTIF($L$6:$L$35,Y20)</f>
        <v>1</v>
      </c>
      <c r="AC16" s="15">
        <f>DSUM($E$5:$F$23,$F$5,$Y19:$Y20)+DSUM($G$5:$H$23,$G$5,$Y19:$Y20)</f>
        <v>3</v>
      </c>
      <c r="AD16" s="15">
        <f>DSUM($E$5:$G$23,$G$5,$Y19:$Y20)+DSUM($F$5:$H$23,$F$5,$Y19:$Y20)</f>
        <v>2</v>
      </c>
      <c r="AE16" s="15">
        <f>AC16-AD16</f>
        <v>1</v>
      </c>
      <c r="AF16" s="16">
        <f>Z16*3+AA16*1</f>
        <v>4</v>
      </c>
      <c r="AH16" s="31" t="str">
        <f>X16</f>
        <v>CENTRAL 32</v>
      </c>
      <c r="AI16" s="32">
        <f>AF16</f>
        <v>4</v>
      </c>
      <c r="AJ16" s="30" t="str">
        <f>IF(AI16&lt;=AI15,AH16,AH15)</f>
        <v>CENTRAL 32</v>
      </c>
      <c r="AK16" s="32">
        <f>VLOOKUP(AJ16,X15:AF18,9,FALSE)</f>
        <v>4</v>
      </c>
      <c r="AL16" s="10" t="str">
        <f>AJ16</f>
        <v>CENTRAL 32</v>
      </c>
      <c r="AM16" s="32">
        <f>VLOOKUP(AL16,X15:AF18,9,FALSE)</f>
        <v>4</v>
      </c>
      <c r="AN16" s="10" t="str">
        <f>AL16</f>
        <v>CENTRAL 32</v>
      </c>
      <c r="AO16" s="32">
        <f>VLOOKUP(AN16,X15:AF18,9,FALSE)</f>
        <v>4</v>
      </c>
      <c r="AP16" s="30" t="str">
        <f>IF(AO16&gt;=AO17,AN16,AN17)</f>
        <v>CENTRAL 32</v>
      </c>
      <c r="AQ16" s="32">
        <f>VLOOKUP(AP16,X15:AF18,9,FALSE)</f>
        <v>4</v>
      </c>
      <c r="AR16" s="30" t="str">
        <f>IF(AQ16&gt;=AQ18,AP16,AP18)</f>
        <v>CENTRAL 32</v>
      </c>
      <c r="AS16" s="32">
        <f>VLOOKUP(AR16,X15:AF18,9,FALSE)</f>
        <v>4</v>
      </c>
      <c r="AU16" s="33"/>
      <c r="AV16" s="34" t="str">
        <f>AR16</f>
        <v>CENTRAL 32</v>
      </c>
      <c r="AW16" s="35">
        <f>AS16</f>
        <v>4</v>
      </c>
      <c r="AX16" s="32">
        <f>VLOOKUP(AV16,X15:AF18,8,FALSE)</f>
        <v>1</v>
      </c>
      <c r="AY16" s="30" t="str">
        <f>IF(AND(AW15=AW16,AX16&gt;AX15),AV15,AV16)</f>
        <v>CENTRAL 32</v>
      </c>
      <c r="AZ16" s="32">
        <f>VLOOKUP(AY16,X15:AF18,9,FALSE)</f>
        <v>4</v>
      </c>
      <c r="BA16" s="32">
        <f>VLOOKUP(AY16,X15:AF18,8,FALSE)</f>
        <v>1</v>
      </c>
      <c r="BB16" s="30" t="str">
        <f>IF(AND(AZ16=AZ17,BA17&gt;BA16),AY17,AY16)</f>
        <v>CENTRAL 32</v>
      </c>
      <c r="BC16" s="32"/>
      <c r="BD16" s="32"/>
      <c r="BF16" s="36">
        <f>AZ16</f>
        <v>4</v>
      </c>
      <c r="BG16" s="37" t="str">
        <f>BB16</f>
        <v>CENTRAL 32</v>
      </c>
      <c r="BI16" s="13" t="str">
        <f>BG16</f>
        <v>CENTRAL 32</v>
      </c>
      <c r="BJ16" s="26">
        <f>VLOOKUP(BI16,X15:AF18,2,FALSE)</f>
        <v>3</v>
      </c>
      <c r="BK16" s="27">
        <f>VLOOKUP(BI16,X15:AF18,3,FALSE)</f>
        <v>1</v>
      </c>
      <c r="BL16" s="27">
        <f>VLOOKUP(BI16,X15:AF18,4,FALSE)</f>
        <v>1</v>
      </c>
      <c r="BM16" s="27">
        <f>VLOOKUP(BI16,X15:AF18,5,FALSE)</f>
        <v>1</v>
      </c>
      <c r="BN16" s="27">
        <f>VLOOKUP(BI16,X15:AF18,6,FALSE)</f>
        <v>3</v>
      </c>
      <c r="BO16" s="27">
        <f>VLOOKUP(BI16,X15:AF18,7,FALSE)</f>
        <v>2</v>
      </c>
      <c r="BP16" s="27">
        <f>VLOOKUP(BI16,X15:AF18,8,FALSE)</f>
        <v>1</v>
      </c>
      <c r="BQ16" s="27">
        <f>VLOOKUP(BI16,X15:AF18,9,FALSE)</f>
        <v>4</v>
      </c>
      <c r="BR16" s="1" t="str">
        <f>BI16</f>
        <v>CENTRAL 32</v>
      </c>
      <c r="BS16" s="1">
        <f>VLOOKUP(BR16,BI15:BQ18,9,FALSE)</f>
        <v>4</v>
      </c>
      <c r="BT16" s="1">
        <f>VLOOKUP(BR16,BI15:BQ18,8,FALSE)</f>
        <v>1</v>
      </c>
      <c r="BU16" s="28" t="str">
        <f>IF(AND(BS15=BS16,BT16&gt;BT15),BR15,BR16)</f>
        <v>CENTRAL 32</v>
      </c>
      <c r="BV16" s="29">
        <f>VLOOKUP(BU16,BI15:BQ18,9,FALSE)</f>
        <v>4</v>
      </c>
      <c r="BW16" s="29">
        <f>VLOOKUP(BU16,BI15:BQ18,8,FALSE)</f>
        <v>1</v>
      </c>
      <c r="BX16" s="29" t="str">
        <f>IF(AND(BV16=BV18,BW18&gt;BW16),BU18,BU16)</f>
        <v>CENTRAL 32</v>
      </c>
      <c r="BY16" s="1">
        <f>VLOOKUP(BX16,BI15:BQ18,9,FALSE)</f>
        <v>4</v>
      </c>
      <c r="BZ16" s="12">
        <f>VLOOKUP(BX16,BI15:BQ18,8,FALSE)</f>
        <v>1</v>
      </c>
      <c r="CA16" s="1" t="str">
        <f>IF(AND(BY16=BY17,BZ17&gt;BZ16),BX17,BX16)</f>
        <v>CENTRAL 32</v>
      </c>
      <c r="CB16" s="1">
        <f>VLOOKUP(CA16,BI15:BQ18,9,FALSE)</f>
        <v>4</v>
      </c>
      <c r="CC16" s="1">
        <f>VLOOKUP(CA16,BI15:BQ18,8,FALSE)</f>
        <v>1</v>
      </c>
      <c r="CD16" s="12">
        <f>VLOOKUP(CA16,BI15:BQ18,6,FALSE)</f>
        <v>3</v>
      </c>
      <c r="CE16" s="28" t="str">
        <f>IF(AND(CB15=CB16,CC15=CC16,CD16&gt;CD15),CA15,CA16)</f>
        <v>CENTRAL 32</v>
      </c>
      <c r="CF16" s="1">
        <f>VLOOKUP(CE16,BI15:BQ18,9,FALSE)</f>
        <v>4</v>
      </c>
      <c r="CG16" s="1">
        <f>VLOOKUP(CE16,BI15:BQ18,8,FALSE)</f>
        <v>1</v>
      </c>
      <c r="CH16" s="1">
        <f>VLOOKUP(CE16,BI15:BQ18,6,FALSE)</f>
        <v>3</v>
      </c>
      <c r="CI16" s="29" t="str">
        <f>IF(AND(CF16=CF18,CG16=CG18,CH18&gt;CH16),CE18,CE16)</f>
        <v>CENTRAL 32</v>
      </c>
      <c r="CJ16" s="1">
        <f>VLOOKUP(CI16,BI15:BQ18,9,FALSE)</f>
        <v>4</v>
      </c>
      <c r="CK16" s="1">
        <f>VLOOKUP(CI16,BI15:BQ18,8,FALSE)</f>
        <v>1</v>
      </c>
      <c r="CL16" s="1">
        <f>VLOOKUP(CI16,BI15:BQ18,6,FALSE)</f>
        <v>3</v>
      </c>
      <c r="CM16" s="29" t="str">
        <f>IF(AND(CJ16=CJ17,CK16=CK17,CL17&gt;CL16),CI17,CI16)</f>
        <v>CENTRAL 32</v>
      </c>
      <c r="CN16" s="1">
        <f>VLOOKUP(CM16,BI15:BQ18,9,FALSE)</f>
        <v>4</v>
      </c>
      <c r="CO16" s="1">
        <f>VLOOKUP(CM16,BI15:BQ18,8,FALSE)</f>
        <v>1</v>
      </c>
      <c r="CP16" s="1">
        <f>VLOOKUP(CM16,BI15:BQ18,6,FALSE)</f>
        <v>3</v>
      </c>
      <c r="CQ16" s="13" t="str">
        <f>CM16</f>
        <v>CENTRAL 32</v>
      </c>
      <c r="CR16" s="26">
        <f>VLOOKUP(CQ16,$X$15:$AF$18,2,FALSE)</f>
        <v>3</v>
      </c>
      <c r="CS16" s="27">
        <f>VLOOKUP(CQ16,$X$15:$AF$18,3,FALSE)</f>
        <v>1</v>
      </c>
      <c r="CT16" s="27">
        <f>VLOOKUP(CQ16,$X$15:$AF$18,4,FALSE)</f>
        <v>1</v>
      </c>
      <c r="CU16" s="27">
        <f>VLOOKUP(CQ16,$X$15:$AF$18,5,FALSE)</f>
        <v>1</v>
      </c>
      <c r="CV16" s="27">
        <f>VLOOKUP(CQ16,$X$15:$AF$18,6,FALSE)</f>
        <v>3</v>
      </c>
      <c r="CW16" s="27">
        <f>VLOOKUP(CQ16,$X$15:$AF$18,7,FALSE)</f>
        <v>2</v>
      </c>
      <c r="CX16" s="27">
        <f>VLOOKUP(CQ16,$X$15:$AF$18,8,FALSE)</f>
        <v>1</v>
      </c>
      <c r="CY16" s="27">
        <f>VLOOKUP(CQ16,$X$15:$AF$18,9,FALSE)</f>
        <v>4</v>
      </c>
      <c r="DA16" s="1" t="str">
        <f>IF(ISNA(VLOOKUP(CQ16,K$6:L$25,1,FALSE))=TRUE,CM18,VLOOKUP(CQ16,K$6:L$25,1,FALSE))</f>
        <v>CENTRAL 32</v>
      </c>
      <c r="DB16" s="1" t="str">
        <f>IF(ISNA(VLOOKUP(CQ16,K$6:L$25,2,FALSE))=TRUE,CM18,VLOOKUP(CQ16,K$6:L$25,2,FALSE))</f>
        <v>FONTAINHAS</v>
      </c>
      <c r="DD16" s="1" t="str">
        <f>IF(DD15=CM16,CM15,IF(AND(CR17=CR16,CY17=CY16,DA17=CM17,DB17=CM16),DA17,CM16))</f>
        <v>CENTRAL 32</v>
      </c>
      <c r="DE16" s="26">
        <f>VLOOKUP(DD16,$X$15:$AF$18,2,FALSE)</f>
        <v>3</v>
      </c>
      <c r="DF16" s="27">
        <f>VLOOKUP(DD16,$X$15:$AF$18,3,FALSE)</f>
        <v>1</v>
      </c>
      <c r="DG16" s="27">
        <f>VLOOKUP(DD16,$X$15:$AF$18,4,FALSE)</f>
        <v>1</v>
      </c>
      <c r="DH16" s="27">
        <f>VLOOKUP(DD16,$X$15:$AF$18,5,FALSE)</f>
        <v>1</v>
      </c>
      <c r="DI16" s="27">
        <f>VLOOKUP(DD16,$X$15:$AF$18,6,FALSE)</f>
        <v>3</v>
      </c>
      <c r="DJ16" s="27">
        <f>VLOOKUP(DD16,$X$15:$AF$18,7,FALSE)</f>
        <v>2</v>
      </c>
      <c r="DK16" s="27">
        <f>VLOOKUP(DD16,$X$15:$AF$18,8,FALSE)</f>
        <v>1</v>
      </c>
      <c r="DL16" s="27">
        <f>VLOOKUP(DD16,$X$15:$AF$18,9,FALSE)</f>
        <v>4</v>
      </c>
    </row>
    <row r="17" spans="2:116" ht="22.5" customHeight="1" x14ac:dyDescent="0.3">
      <c r="B17" s="180">
        <v>12</v>
      </c>
      <c r="C17" s="181">
        <v>45825</v>
      </c>
      <c r="D17" s="182">
        <v>0.69791666666666663</v>
      </c>
      <c r="E17" s="183" t="str">
        <f>X34</f>
        <v>ESTORIL PRAIA</v>
      </c>
      <c r="F17" s="188">
        <v>0</v>
      </c>
      <c r="G17" s="188">
        <v>1</v>
      </c>
      <c r="H17" s="183" t="str">
        <f>Z34</f>
        <v>MARISTAS</v>
      </c>
      <c r="I17" s="186" t="s">
        <v>80</v>
      </c>
      <c r="J17" s="187" t="s">
        <v>11</v>
      </c>
      <c r="K17" s="6" t="str">
        <f>IF(F13&lt;&gt;"",IF(F13&gt;G13,E13,IF(G13&gt;F13,H13,"Empate")),"")</f>
        <v>CASCAIS</v>
      </c>
      <c r="L17" s="6" t="str">
        <f>IF(F13&lt;&gt;"",IF(F13&lt;G13,E13,IF(G13&lt;F13,H13,"Empate")),"")</f>
        <v>TIRES</v>
      </c>
      <c r="X17" s="14" t="s">
        <v>103</v>
      </c>
      <c r="Y17" s="15">
        <f>DCOUNT($E$5:$F$23,$F$5,$Z19:$Z20)+DCOUNT($G$5:$H$23,$G$5,$Z19:$Z20)</f>
        <v>3</v>
      </c>
      <c r="Z17" s="15">
        <f>COUNTIF($K$6:$K$35,Z20)</f>
        <v>0</v>
      </c>
      <c r="AA17" s="15">
        <f>Y17-Z17-AB17</f>
        <v>0</v>
      </c>
      <c r="AB17" s="15">
        <f>COUNTIF($L$6:$L$35,Z20)</f>
        <v>3</v>
      </c>
      <c r="AC17" s="15">
        <f>DSUM($E$5:$F$23,$F$5,$Z19:$Z20)+DSUM($G$5:$H$23,$G$5,$Z19:$Z20)</f>
        <v>0</v>
      </c>
      <c r="AD17" s="15">
        <f>DSUM($E$5:$G$23,$G$5,$Z19:$Z20)+DSUM($F$5:$H$23,$F$5,$Z19:$Z20)</f>
        <v>6</v>
      </c>
      <c r="AE17" s="15">
        <f>AC17-AD17</f>
        <v>-6</v>
      </c>
      <c r="AF17" s="16">
        <f>Z17*3+AA17*1</f>
        <v>0</v>
      </c>
      <c r="AH17" s="31" t="str">
        <f>X17</f>
        <v>FONTAINHAS</v>
      </c>
      <c r="AI17" s="32">
        <f>AF17</f>
        <v>0</v>
      </c>
      <c r="AJ17" s="10" t="str">
        <f>AH17</f>
        <v>FONTAINHAS</v>
      </c>
      <c r="AK17" s="32">
        <f>VLOOKUP(AJ17,X15:AF18,9,FALSE)</f>
        <v>0</v>
      </c>
      <c r="AL17" s="30" t="str">
        <f>IF(AK17&lt;=AK15,AJ17,AJ15)</f>
        <v>FONTAINHAS</v>
      </c>
      <c r="AM17" s="32">
        <f>VLOOKUP(AL17,X15:AF18,9,FALSE)</f>
        <v>0</v>
      </c>
      <c r="AN17" s="10" t="str">
        <f>AL17</f>
        <v>FONTAINHAS</v>
      </c>
      <c r="AO17" s="32">
        <f>VLOOKUP(AN17,X15:AF18,9,FALSE)</f>
        <v>0</v>
      </c>
      <c r="AP17" s="30" t="str">
        <f>IF(AO17&lt;=AO16,AN17,AN16)</f>
        <v>FONTAINHAS</v>
      </c>
      <c r="AQ17" s="32">
        <f>VLOOKUP(AP17,X15:AF18,9,FALSE)</f>
        <v>0</v>
      </c>
      <c r="AR17" s="10" t="str">
        <f>AP17</f>
        <v>FONTAINHAS</v>
      </c>
      <c r="AS17" s="32">
        <f>VLOOKUP(AR17,X15:AF18,9,FALSE)</f>
        <v>0</v>
      </c>
      <c r="AT17" s="30" t="str">
        <f>IF(AS17&gt;=AS18,AR17,AR18)</f>
        <v>ALCOITÃO</v>
      </c>
      <c r="AU17" s="38">
        <f>VLOOKUP(AT17,X15:AF18,9,FALSE)</f>
        <v>4</v>
      </c>
      <c r="AV17" s="34" t="str">
        <f>AT17</f>
        <v>ALCOITÃO</v>
      </c>
      <c r="AW17" s="35">
        <f>AU17</f>
        <v>4</v>
      </c>
      <c r="AX17" s="32">
        <f>VLOOKUP(AV17,X15:AF18,8,FALSE)</f>
        <v>-5</v>
      </c>
      <c r="AY17" s="10" t="str">
        <f>AV17</f>
        <v>ALCOITÃO</v>
      </c>
      <c r="AZ17" s="32">
        <f>VLOOKUP(AY17,X15:AF18,9,FALSE)</f>
        <v>4</v>
      </c>
      <c r="BA17" s="32">
        <f>VLOOKUP(AY17,X15:AF18,8,FALSE)</f>
        <v>-5</v>
      </c>
      <c r="BB17" s="30" t="str">
        <f>IF(AND(AZ16=AZ17,BA17&gt;BA16),AY16,AY17)</f>
        <v>ALCOITÃO</v>
      </c>
      <c r="BC17" s="32">
        <f>VLOOKUP(BB17,X15:AF18,9,FALSE)</f>
        <v>4</v>
      </c>
      <c r="BD17" s="32">
        <f>VLOOKUP(BB17,X15:AF18,8,FALSE)</f>
        <v>-5</v>
      </c>
      <c r="BE17" s="30" t="str">
        <f>IF(AND(BC17=BC18,BD18&gt;BD17),BB18,BB17)</f>
        <v>ALCOITÃO</v>
      </c>
      <c r="BF17" s="36">
        <f>BC17</f>
        <v>4</v>
      </c>
      <c r="BG17" s="37" t="str">
        <f>BE17</f>
        <v>ALCOITÃO</v>
      </c>
      <c r="BI17" s="13" t="str">
        <f>BG17</f>
        <v>ALCOITÃO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1</v>
      </c>
      <c r="BM17" s="27">
        <f>VLOOKUP(BI17,X15:AF18,5,FALSE)</f>
        <v>1</v>
      </c>
      <c r="BN17" s="27">
        <f>VLOOKUP(BI17,X15:AF18,6,FALSE)</f>
        <v>2</v>
      </c>
      <c r="BO17" s="27">
        <f>VLOOKUP(BI17,X15:AF18,7,FALSE)</f>
        <v>7</v>
      </c>
      <c r="BP17" s="27">
        <f>VLOOKUP(BI17,X15:AF18,8,FALSE)</f>
        <v>-5</v>
      </c>
      <c r="BQ17" s="27">
        <f>VLOOKUP(BI17,X15:AF18,9,FALSE)</f>
        <v>4</v>
      </c>
      <c r="BR17" s="1" t="str">
        <f>BI17</f>
        <v>ALCOITÃO</v>
      </c>
      <c r="BS17" s="1">
        <f>VLOOKUP(BR17,BI15:BQ18,9,FALSE)</f>
        <v>4</v>
      </c>
      <c r="BT17" s="1">
        <f>VLOOKUP(BR17,BI15:BQ18,8,FALSE)</f>
        <v>-5</v>
      </c>
      <c r="BU17" s="29" t="str">
        <f>IF(AND(BS17=BS18,BT18&gt;BT17),BR18,BR17)</f>
        <v>ALCOITÃO</v>
      </c>
      <c r="BV17" s="29">
        <f>VLOOKUP(BU17,BI15:BQ18,9,FALSE)</f>
        <v>4</v>
      </c>
      <c r="BW17" s="29">
        <f>VLOOKUP(BU17,BI15:BQ18,8,FALSE)</f>
        <v>-5</v>
      </c>
      <c r="BX17" s="28" t="str">
        <f>IF(AND(BV15=BV17,BW17&gt;BW15),BU15,BU17)</f>
        <v>ALCOITÃO</v>
      </c>
      <c r="BY17" s="1">
        <f>VLOOKUP(BX17,BI15:BQ18,9,FALSE)</f>
        <v>4</v>
      </c>
      <c r="BZ17" s="12">
        <f>VLOOKUP(BX17,BI15:BQ18,8,FALSE)</f>
        <v>-5</v>
      </c>
      <c r="CA17" s="1" t="str">
        <f>IF(AND(BY16=BY17,BZ17&gt;BZ16),BX16,BX17)</f>
        <v>ALCOITÃO</v>
      </c>
      <c r="CB17" s="1">
        <f>VLOOKUP(CA17,BI15:BQ18,9,FALSE)</f>
        <v>4</v>
      </c>
      <c r="CC17" s="1">
        <f>VLOOKUP(CA17,BI15:BQ18,8,FALSE)</f>
        <v>-5</v>
      </c>
      <c r="CD17" s="12">
        <f>VLOOKUP(CA17,BI15:BQ18,6,FALSE)</f>
        <v>2</v>
      </c>
      <c r="CE17" s="29" t="str">
        <f>IF(AND(CB17=CB18,CC17=CC18,CD18&gt;CD17),CA18,CA17)</f>
        <v>ALCOITÃO</v>
      </c>
      <c r="CF17" s="1">
        <f>VLOOKUP(CE17,BI15:BQ18,9,FALSE)</f>
        <v>4</v>
      </c>
      <c r="CG17" s="1">
        <f>VLOOKUP(CE17,BI15:BQ18,8,FALSE)</f>
        <v>-5</v>
      </c>
      <c r="CH17" s="1">
        <f>VLOOKUP(CE17,BI15:BQ18,6,FALSE)</f>
        <v>2</v>
      </c>
      <c r="CI17" s="28" t="str">
        <f>IF(AND(CF15=CF17,CG15=CG17,CH17&gt;CH15),CE15,CE17)</f>
        <v>ALCOITÃO</v>
      </c>
      <c r="CJ17" s="1">
        <f>VLOOKUP(CI17,BI15:BQ18,9,FALSE)</f>
        <v>4</v>
      </c>
      <c r="CK17" s="1">
        <f>VLOOKUP(CI17,BI15:BQ18,8,FALSE)</f>
        <v>-5</v>
      </c>
      <c r="CL17" s="1">
        <f>VLOOKUP(CI17,BI15:BQ18,6,FALSE)</f>
        <v>2</v>
      </c>
      <c r="CM17" s="29" t="str">
        <f>IF(AND(CJ16=CJ17,CK16=CK17,CL17&gt;CL16),CI16,CI17)</f>
        <v>ALCOITÃO</v>
      </c>
      <c r="CN17" s="1">
        <f>VLOOKUP(CM17,BI15:BQ18,9,FALSE)</f>
        <v>4</v>
      </c>
      <c r="CO17" s="1">
        <f>VLOOKUP(CM17,BI15:BQ18,8,FALSE)</f>
        <v>-5</v>
      </c>
      <c r="CP17" s="1">
        <f>VLOOKUP(CM17,BI15:BQ18,6,FALSE)</f>
        <v>2</v>
      </c>
      <c r="CQ17" s="13" t="str">
        <f>CM17</f>
        <v>ALCOITÃO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1</v>
      </c>
      <c r="CU17" s="27">
        <f>VLOOKUP(CQ17,$X$15:$AF$18,5,FALSE)</f>
        <v>1</v>
      </c>
      <c r="CV17" s="27">
        <f>VLOOKUP(CQ17,$X$15:$AF$18,6,FALSE)</f>
        <v>2</v>
      </c>
      <c r="CW17" s="27">
        <f>VLOOKUP(CQ17,$X$15:$AF$18,7,FALSE)</f>
        <v>7</v>
      </c>
      <c r="CX17" s="27">
        <f>VLOOKUP(CQ17,$X$15:$AF$18,8,FALSE)</f>
        <v>-5</v>
      </c>
      <c r="CY17" s="27">
        <f>VLOOKUP(CQ17,$X$15:$AF$18,9,FALSE)</f>
        <v>4</v>
      </c>
      <c r="DA17" s="1" t="str">
        <f>IF(ISNA(VLOOKUP(CQ17,K$6:L$25,1,FALSE))=TRUE,CM18,VLOOKUP(CQ17,K$6:L$25,1,FALSE))</f>
        <v>ALCOITÃO</v>
      </c>
      <c r="DB17" s="1" t="str">
        <f>IF(ISNA(VLOOKUP(CQ17,K$6:L$25,2,FALSE))=TRUE,CM18,VLOOKUP(CQ17,K$6:L$25,2,FALSE))</f>
        <v>FONTAINHAS</v>
      </c>
      <c r="DD17" s="1" t="str">
        <f>IF(DD16=CM17,CM16,IF(AND(CR18=CR17,CY18=CY17,DA18=CM18,DB18=CM17),DA18,CM17))</f>
        <v>ALCOITÃO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1</v>
      </c>
      <c r="DH17" s="27">
        <f>VLOOKUP(DD17,$X$15:$AF$18,5,FALSE)</f>
        <v>1</v>
      </c>
      <c r="DI17" s="27">
        <f>VLOOKUP(DD17,$X$15:$AF$18,6,FALSE)</f>
        <v>2</v>
      </c>
      <c r="DJ17" s="27">
        <f>VLOOKUP(DD17,$X$15:$AF$18,7,FALSE)</f>
        <v>7</v>
      </c>
      <c r="DK17" s="27">
        <f>VLOOKUP(DD17,$X$15:$AF$18,8,FALSE)</f>
        <v>-5</v>
      </c>
      <c r="DL17" s="27">
        <f>VLOOKUP(DD17,$X$15:$AF$18,9,FALSE)</f>
        <v>4</v>
      </c>
    </row>
    <row r="18" spans="2:116" ht="22.5" customHeight="1" x14ac:dyDescent="0.3">
      <c r="B18" s="175">
        <v>13</v>
      </c>
      <c r="C18" s="80">
        <v>45826</v>
      </c>
      <c r="D18" s="81">
        <v>0.69791666666666663</v>
      </c>
      <c r="E18" s="177" t="str">
        <f>Y13</f>
        <v>CASCAIS</v>
      </c>
      <c r="F18" s="170">
        <v>2</v>
      </c>
      <c r="G18" s="170">
        <v>1</v>
      </c>
      <c r="H18" s="177" t="str">
        <f>Z13</f>
        <v>CARCAVELOS</v>
      </c>
      <c r="I18" s="178" t="s">
        <v>83</v>
      </c>
      <c r="J18" s="179" t="s">
        <v>8</v>
      </c>
      <c r="K18" s="6" t="str">
        <f>IF(F14&lt;&gt;"",IF(F14&gt;G14,E14,IF(G14&gt;F14,H14,"Empate")),"")</f>
        <v>CENTRAL 32</v>
      </c>
      <c r="L18" s="6" t="str">
        <f>IF(F14&lt;&gt;"",IF(F14&lt;G14,E14,IF(G14&lt;F14,H14,"Empate")),"")</f>
        <v>FONTAINHAS</v>
      </c>
      <c r="N18" s="97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85</v>
      </c>
      <c r="Y18" s="39">
        <f>DCOUNT($E$5:$F$23,$F$5,$AA19:$AA20)+DCOUNT($G$5:$H$23,$G$5,$AA19:$AA20)</f>
        <v>3</v>
      </c>
      <c r="Z18" s="39">
        <f>COUNTIF($K$6:$K$35,AA20)</f>
        <v>1</v>
      </c>
      <c r="AA18" s="39">
        <f>Y18-Z18-AB18</f>
        <v>1</v>
      </c>
      <c r="AB18" s="39">
        <f>COUNTIF($L$6:$L$35,AA20)</f>
        <v>1</v>
      </c>
      <c r="AC18" s="39">
        <f>DSUM($E$5:$F$23,$F$5,$AA19:$AA20)+DSUM($G$5:$H$23,$G$5,$AA19:$AA20)</f>
        <v>2</v>
      </c>
      <c r="AD18" s="39">
        <f>DSUM($E$5:$G$23,$G$5,$AA19:$AA20)+DSUM($F$5:$H$23,$F$5,$AA19:$AA20)</f>
        <v>7</v>
      </c>
      <c r="AE18" s="39">
        <f>AC18-AD18</f>
        <v>-5</v>
      </c>
      <c r="AF18" s="40">
        <f>Z18*3+AA18*1</f>
        <v>4</v>
      </c>
      <c r="AH18" s="41" t="str">
        <f>X18</f>
        <v>ALCOITÃO</v>
      </c>
      <c r="AI18" s="42">
        <f>AF18</f>
        <v>4</v>
      </c>
      <c r="AJ18" s="43" t="str">
        <f>AH18</f>
        <v>ALCOITÃO</v>
      </c>
      <c r="AK18" s="42">
        <f>VLOOKUP(AJ18,X15:AF18,9,FALSE)</f>
        <v>4</v>
      </c>
      <c r="AL18" s="43" t="str">
        <f>AJ18</f>
        <v>ALCOITÃO</v>
      </c>
      <c r="AM18" s="42">
        <f>VLOOKUP(AL18,X15:AF18,9,FALSE)</f>
        <v>4</v>
      </c>
      <c r="AN18" s="44" t="str">
        <f>IF(AM18&lt;=AM15,AL18,AL15)</f>
        <v>ALCOITÃO</v>
      </c>
      <c r="AO18" s="42">
        <f>VLOOKUP(AN18,X15:AF18,9,FALSE)</f>
        <v>4</v>
      </c>
      <c r="AP18" s="43" t="str">
        <f>AN18</f>
        <v>ALCOITÃO</v>
      </c>
      <c r="AQ18" s="42">
        <f>VLOOKUP(AP18,X15:AF18,9,FALSE)</f>
        <v>4</v>
      </c>
      <c r="AR18" s="44" t="str">
        <f>IF(AQ18&lt;=AQ16,AP18,AP16)</f>
        <v>ALCOITÃO</v>
      </c>
      <c r="AS18" s="42">
        <f>VLOOKUP(AR18,X15:AF18,9,FALSE)</f>
        <v>4</v>
      </c>
      <c r="AT18" s="44" t="str">
        <f>IF(AS18&lt;=AS17,AR18,AR17)</f>
        <v>FONTAINHAS</v>
      </c>
      <c r="AU18" s="45">
        <f>VLOOKUP(AT18,X15:AF18,9,FALSE)</f>
        <v>0</v>
      </c>
      <c r="AV18" s="46" t="str">
        <f>AT18</f>
        <v>FONTAINHAS</v>
      </c>
      <c r="AW18" s="47">
        <f>AU18</f>
        <v>0</v>
      </c>
      <c r="AX18" s="42">
        <f>VLOOKUP(AV18,X15:AF18,8,FALSE)</f>
        <v>-6</v>
      </c>
      <c r="AY18" s="43" t="str">
        <f>AV18</f>
        <v>FONTAINHAS</v>
      </c>
      <c r="AZ18" s="42">
        <f>VLOOKUP(AY18,X15:AF18,9,FALSE)</f>
        <v>0</v>
      </c>
      <c r="BA18" s="42">
        <f>VLOOKUP(AY18,X15:AF18,8,FALSE)</f>
        <v>-6</v>
      </c>
      <c r="BB18" s="43" t="str">
        <f>AY18</f>
        <v>FONTAINHAS</v>
      </c>
      <c r="BC18" s="42">
        <f>VLOOKUP(BB18,X15:AF18,9,FALSE)</f>
        <v>0</v>
      </c>
      <c r="BD18" s="42">
        <f>VLOOKUP(BB18,X15:AF18,8,FALSE)</f>
        <v>-6</v>
      </c>
      <c r="BE18" s="44" t="str">
        <f>IF(AND(BC17=BC18,BD18&gt;BD17),BB17,BB18)</f>
        <v>FONTAINHAS</v>
      </c>
      <c r="BF18" s="48">
        <f>VLOOKUP(BE18,X15:AF18,9,FALSE)</f>
        <v>0</v>
      </c>
      <c r="BG18" s="49" t="str">
        <f>BE18</f>
        <v>FONTAINHAS</v>
      </c>
      <c r="BI18" s="13" t="str">
        <f>BG18</f>
        <v>FONTAINHAS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0</v>
      </c>
      <c r="BO18" s="27">
        <f>VLOOKUP(BI18,X15:AF18,7,FALSE)</f>
        <v>6</v>
      </c>
      <c r="BP18" s="27">
        <f>VLOOKUP(BI18,X15:AF18,8,FALSE)</f>
        <v>-6</v>
      </c>
      <c r="BQ18" s="27">
        <f>VLOOKUP(BI18,X15:AF18,9,FALSE)</f>
        <v>0</v>
      </c>
      <c r="BR18" s="1" t="str">
        <f>BI18</f>
        <v>FONTAINHAS</v>
      </c>
      <c r="BS18" s="1">
        <f>VLOOKUP(BR18,BI15:BQ18,9,FALSE)</f>
        <v>0</v>
      </c>
      <c r="BT18" s="1">
        <f>VLOOKUP(BR18,BI15:BQ18,8,FALSE)</f>
        <v>-6</v>
      </c>
      <c r="BU18" s="29" t="str">
        <f>IF(AND(BS17=BS18,BT18&gt;BT17),BR17,BR18)</f>
        <v>FONTAINHAS</v>
      </c>
      <c r="BV18" s="29">
        <f>VLOOKUP(BU18,BI15:BQ18,9,FALSE)</f>
        <v>0</v>
      </c>
      <c r="BW18" s="29">
        <f>VLOOKUP(BU18,BI15:BQ18,8,FALSE)</f>
        <v>-6</v>
      </c>
      <c r="BX18" s="29" t="str">
        <f>IF(AND(BV16=BV18,BW18&gt;BW16),BU16,BU18)</f>
        <v>FONTAINHAS</v>
      </c>
      <c r="BY18" s="1">
        <f>VLOOKUP(BX18,BI15:BQ18,9,FALSE)</f>
        <v>0</v>
      </c>
      <c r="BZ18" s="12">
        <f>VLOOKUP(BX18,BI15:BQ18,8,FALSE)</f>
        <v>-6</v>
      </c>
      <c r="CA18" s="30" t="str">
        <f>IF(AND(BY15=BY18,BZ18&gt;BZ15),BX15,BX18)</f>
        <v>FONTAINHAS</v>
      </c>
      <c r="CB18" s="1">
        <f>VLOOKUP(CA18,BI15:BQ18,9,FALSE)</f>
        <v>0</v>
      </c>
      <c r="CC18" s="1">
        <f>VLOOKUP(CA18,BI15:BQ18,8,FALSE)</f>
        <v>-6</v>
      </c>
      <c r="CD18" s="12">
        <f>VLOOKUP(CA18,BI15:BQ18,6,FALSE)</f>
        <v>0</v>
      </c>
      <c r="CE18" s="29" t="str">
        <f>IF(AND(CB17=CB18,CC17=CC18,CD18&gt;CD17),CA17,CA18)</f>
        <v>FONTAINHAS</v>
      </c>
      <c r="CF18" s="1">
        <f>VLOOKUP(CE18,BI15:BQ18,9,FALSE)</f>
        <v>0</v>
      </c>
      <c r="CG18" s="1">
        <f>VLOOKUP(CE18,BI15:BQ18,8,FALSE)</f>
        <v>-6</v>
      </c>
      <c r="CH18" s="1">
        <f>VLOOKUP(CE18,BI15:BQ18,6,FALSE)</f>
        <v>0</v>
      </c>
      <c r="CI18" s="29" t="str">
        <f>IF(AND(CF16=CF18,CG16=CG18,CH18&gt;CH16),CE16,CE18)</f>
        <v>FONTAINHAS</v>
      </c>
      <c r="CJ18" s="1">
        <f>VLOOKUP(CI18,BI15:BQ18,9,FALSE)</f>
        <v>0</v>
      </c>
      <c r="CK18" s="1">
        <f>VLOOKUP(CI18,BI15:BQ18,8,FALSE)</f>
        <v>-6</v>
      </c>
      <c r="CL18" s="1">
        <f>VLOOKUP(CI18,BI15:BQ18,6,FALSE)</f>
        <v>0</v>
      </c>
      <c r="CM18" s="28" t="str">
        <f>IF(AND(CJ15=CJ18,CK15=CK18,CL18&gt;CL15),CI15,CI18)</f>
        <v>FONTAINHAS</v>
      </c>
      <c r="CN18" s="1">
        <f>VLOOKUP(CM18,BI15:BQ18,9,FALSE)</f>
        <v>0</v>
      </c>
      <c r="CO18" s="1">
        <f>VLOOKUP(CM18,BI15:BQ18,8,FALSE)</f>
        <v>-6</v>
      </c>
      <c r="CP18" s="1">
        <f>VLOOKUP(CM18,BI15:BQ18,6,FALSE)</f>
        <v>0</v>
      </c>
      <c r="CQ18" s="13" t="str">
        <f>CM18</f>
        <v>FONTAINHAS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0</v>
      </c>
      <c r="CW18" s="27">
        <f>VLOOKUP(CQ18,$X$15:$AF$18,7,FALSE)</f>
        <v>6</v>
      </c>
      <c r="CX18" s="27">
        <f>VLOOKUP(CQ18,$X$15:$AF$18,8,FALSE)</f>
        <v>-6</v>
      </c>
      <c r="CY18" s="27">
        <f>VLOOKUP(CQ18,$X$15:$AF$18,9,FALSE)</f>
        <v>0</v>
      </c>
      <c r="DA18" s="1" t="str">
        <f>IF(ISNA(VLOOKUP(CQ18,K$6:L$25,1,FALSE))=TRUE,CM18,VLOOKUP(CQ18,K$6:L$25,1,FALSE))</f>
        <v>FONTAINHAS</v>
      </c>
      <c r="DB18" s="1" t="str">
        <f>IF(ISNA(VLOOKUP(CQ18,K$6:L$25,2,FALSE))=TRUE,CM18,VLOOKUP(CQ18,K$6:L$25,2,FALSE))</f>
        <v>FONTAINHAS</v>
      </c>
      <c r="DD18" s="1" t="str">
        <f>IF(DD17=CM18,CM17,IF(AND(CR19=CR18,CY19=CY18,DA19=CM19,DB19=CM18),DA19,CM18))</f>
        <v>FONTAINHAS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0</v>
      </c>
      <c r="DJ18" s="27">
        <f>VLOOKUP(DD18,$X$15:$AF$18,7,FALSE)</f>
        <v>6</v>
      </c>
      <c r="DK18" s="27">
        <f>VLOOKUP(DD18,$X$15:$AF$18,8,FALSE)</f>
        <v>-6</v>
      </c>
      <c r="DL18" s="27">
        <f>VLOOKUP(DD18,$X$15:$AF$18,9,FALSE)</f>
        <v>0</v>
      </c>
    </row>
    <row r="19" spans="2:116" ht="22.5" customHeight="1" x14ac:dyDescent="0.3">
      <c r="B19" s="94">
        <v>14</v>
      </c>
      <c r="C19" s="83">
        <v>45826</v>
      </c>
      <c r="D19" s="84">
        <v>0.69791666666666663</v>
      </c>
      <c r="E19" s="143" t="str">
        <f>X13</f>
        <v>REAL SC</v>
      </c>
      <c r="F19" s="3">
        <v>16</v>
      </c>
      <c r="G19" s="3">
        <v>0</v>
      </c>
      <c r="H19" s="142" t="str">
        <f>AA13</f>
        <v>TIRES</v>
      </c>
      <c r="I19" s="163" t="s">
        <v>66</v>
      </c>
      <c r="J19" s="85" t="s">
        <v>8</v>
      </c>
      <c r="K19" s="6" t="str">
        <f>IF(F15&lt;&gt;"",IF(F15&gt;G15,E15,IF(G15&gt;F15,H15,"Empate")),"")</f>
        <v>OEIRAS</v>
      </c>
      <c r="L19" s="6" t="str">
        <f>IF(F15&lt;&gt;"",IF(F15&lt;G15,E15,IF(G15&lt;F15,H15,"Empate")),"")</f>
        <v>ALCOITÃO</v>
      </c>
      <c r="N19" s="154" t="str">
        <f t="shared" ref="N19:V21" si="4">DD22</f>
        <v>ESTORIL AC</v>
      </c>
      <c r="O19" s="131">
        <f t="shared" si="4"/>
        <v>2</v>
      </c>
      <c r="P19" s="132">
        <f t="shared" si="4"/>
        <v>2</v>
      </c>
      <c r="Q19" s="132">
        <f t="shared" si="4"/>
        <v>0</v>
      </c>
      <c r="R19" s="132">
        <f t="shared" si="4"/>
        <v>0</v>
      </c>
      <c r="S19" s="132">
        <f t="shared" si="4"/>
        <v>11</v>
      </c>
      <c r="T19" s="132">
        <f t="shared" si="4"/>
        <v>2</v>
      </c>
      <c r="U19" s="132">
        <f t="shared" si="4"/>
        <v>9</v>
      </c>
      <c r="V19" s="133">
        <f t="shared" si="4"/>
        <v>6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4">
        <v>15</v>
      </c>
      <c r="C20" s="86">
        <v>45826</v>
      </c>
      <c r="D20" s="87">
        <v>0.69791666666666663</v>
      </c>
      <c r="E20" s="145" t="str">
        <f>Y20</f>
        <v>CENTRAL 32</v>
      </c>
      <c r="F20" s="3">
        <v>1</v>
      </c>
      <c r="G20" s="3">
        <v>1</v>
      </c>
      <c r="H20" s="144" t="s">
        <v>85</v>
      </c>
      <c r="I20" s="164" t="s">
        <v>82</v>
      </c>
      <c r="J20" s="88" t="s">
        <v>9</v>
      </c>
      <c r="K20" s="6" t="e">
        <f>IF(#REF!&lt;&gt;"",IF(#REF!&gt;#REF!,#REF!,IF(#REF!&gt;#REF!,#REF!,"Empate")),"")</f>
        <v>#REF!</v>
      </c>
      <c r="L20" s="6" t="e">
        <f>IF(#REF!&lt;&gt;"",IF(#REF!&lt;#REF!,#REF!,IF(#REF!&lt;#REF!,#REF!,"Empate")),"")</f>
        <v>#REF!</v>
      </c>
      <c r="N20" s="155" t="str">
        <f t="shared" si="4"/>
        <v>VILA VERDE</v>
      </c>
      <c r="O20" s="134">
        <f t="shared" si="4"/>
        <v>2</v>
      </c>
      <c r="P20" s="135">
        <f t="shared" si="4"/>
        <v>1</v>
      </c>
      <c r="Q20" s="135">
        <f t="shared" si="4"/>
        <v>0</v>
      </c>
      <c r="R20" s="135">
        <f t="shared" si="4"/>
        <v>1</v>
      </c>
      <c r="S20" s="135">
        <f t="shared" si="4"/>
        <v>6</v>
      </c>
      <c r="T20" s="135">
        <f t="shared" si="4"/>
        <v>9</v>
      </c>
      <c r="U20" s="135">
        <f t="shared" si="4"/>
        <v>-3</v>
      </c>
      <c r="V20" s="136">
        <f t="shared" si="4"/>
        <v>3</v>
      </c>
      <c r="X20" s="15" t="s">
        <v>88</v>
      </c>
      <c r="Y20" s="15" t="s">
        <v>102</v>
      </c>
      <c r="Z20" s="15" t="s">
        <v>103</v>
      </c>
      <c r="AA20" s="15" t="s">
        <v>85</v>
      </c>
      <c r="AB20" s="15"/>
      <c r="AC20" s="15"/>
      <c r="AD20" s="15"/>
      <c r="AE20" s="15"/>
      <c r="AF20" s="15"/>
    </row>
    <row r="21" spans="2:116" ht="22.5" customHeight="1" x14ac:dyDescent="0.2">
      <c r="B21" s="94">
        <v>16</v>
      </c>
      <c r="C21" s="86">
        <v>45826</v>
      </c>
      <c r="D21" s="87">
        <v>0.69791666666666663</v>
      </c>
      <c r="E21" s="145" t="str">
        <f>X20</f>
        <v>OEIRAS</v>
      </c>
      <c r="F21" s="3">
        <v>3</v>
      </c>
      <c r="G21" s="3">
        <v>0</v>
      </c>
      <c r="H21" s="144" t="s">
        <v>103</v>
      </c>
      <c r="I21" s="164" t="s">
        <v>80</v>
      </c>
      <c r="J21" s="88" t="s">
        <v>9</v>
      </c>
      <c r="K21" s="6" t="str">
        <f>IF(F16&lt;&gt;"",IF(F16&gt;G16,E16,IF(G16&gt;F16,H16,"Empate")),"")</f>
        <v>VILA VERDE</v>
      </c>
      <c r="L21" s="6" t="str">
        <f>IF(F16&lt;&gt;"",IF(F16&lt;G16,E16,IF(G16&lt;F16,H16,"Empate")),"")</f>
        <v>TORRE</v>
      </c>
      <c r="N21" s="196" t="str">
        <f t="shared" si="4"/>
        <v>TORRE</v>
      </c>
      <c r="O21" s="193">
        <f t="shared" si="4"/>
        <v>2</v>
      </c>
      <c r="P21" s="194">
        <f t="shared" si="4"/>
        <v>0</v>
      </c>
      <c r="Q21" s="194">
        <f t="shared" si="4"/>
        <v>0</v>
      </c>
      <c r="R21" s="194">
        <f t="shared" si="4"/>
        <v>2</v>
      </c>
      <c r="S21" s="194">
        <f t="shared" si="4"/>
        <v>2</v>
      </c>
      <c r="T21" s="194">
        <f t="shared" si="4"/>
        <v>8</v>
      </c>
      <c r="U21" s="194">
        <f t="shared" si="4"/>
        <v>-6</v>
      </c>
      <c r="V21" s="195">
        <f t="shared" si="4"/>
        <v>0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94">
        <v>17</v>
      </c>
      <c r="C22" s="89">
        <v>45826</v>
      </c>
      <c r="D22" s="90">
        <v>0.69791666666666663</v>
      </c>
      <c r="E22" s="147" t="str">
        <f>Y27</f>
        <v>ESTORIL AC</v>
      </c>
      <c r="F22" s="3">
        <v>3</v>
      </c>
      <c r="G22" s="3">
        <v>1</v>
      </c>
      <c r="H22" s="146" t="str">
        <f>Z27</f>
        <v>TORRE</v>
      </c>
      <c r="I22" s="165" t="s">
        <v>96</v>
      </c>
      <c r="J22" s="91" t="s">
        <v>10</v>
      </c>
      <c r="K22" s="6" t="str">
        <f>IF(F17&lt;&gt;"",IF(F17&gt;G17,E17,IF(G17&gt;F17,H17,"Empate")),"")</f>
        <v>MARISTAS</v>
      </c>
      <c r="L22" s="6" t="str">
        <f>IF(F17&lt;&gt;"",IF(F17&lt;G17,E17,IF(G17&lt;F17,H17,"Empate")),"")</f>
        <v>ESTORIL PRAIA</v>
      </c>
      <c r="X22" s="14" t="s">
        <v>104</v>
      </c>
      <c r="Y22" s="15">
        <f>DCOUNT($E$5:$F$23,$F$5,$X26:$X27)+DCOUNT($G$5:$H$23,$G$5,$X26:$X27)</f>
        <v>2</v>
      </c>
      <c r="Z22" s="15">
        <f>COUNTIF($K$6:$K$35,X27)</f>
        <v>1</v>
      </c>
      <c r="AA22" s="15">
        <f>Y22-Z22-AB22</f>
        <v>0</v>
      </c>
      <c r="AB22" s="15">
        <f>COUNTIF($L$6:$L$35,X27)</f>
        <v>1</v>
      </c>
      <c r="AC22" s="15">
        <f>DSUM($E$5:$F$23,$F$5,$X26:$X27)+DSUM($G$5:$H$23,$G$5,$X26:$X27)</f>
        <v>6</v>
      </c>
      <c r="AD22" s="15">
        <f>DSUM($E$5:$G$23,$G$5,$X26:$X27)+DSUM($F$5:$H$23,$F$5,$X26:$X27)</f>
        <v>9</v>
      </c>
      <c r="AE22" s="15">
        <f>AC22-AD22</f>
        <v>-3</v>
      </c>
      <c r="AF22" s="16">
        <f>Z22*3+AA22*1</f>
        <v>3</v>
      </c>
      <c r="AH22" s="17" t="str">
        <f>X22</f>
        <v>VILA VERDE</v>
      </c>
      <c r="AI22" s="18">
        <f>AF22</f>
        <v>3</v>
      </c>
      <c r="AJ22" s="19" t="str">
        <f>IF(AI22&gt;=AI23,AH22,AH23)</f>
        <v>ESTORIL AC</v>
      </c>
      <c r="AK22" s="18">
        <f>VLOOKUP(AJ22,X22:AF25,9,FALSE)</f>
        <v>6</v>
      </c>
      <c r="AL22" s="19" t="str">
        <f>IF(AK22&gt;=AK24,AJ22,AJ24)</f>
        <v>ESTORIL AC</v>
      </c>
      <c r="AM22" s="18">
        <f>VLOOKUP(AL22,X22:AF25,9,FALSE)</f>
        <v>6</v>
      </c>
      <c r="AN22" s="19" t="str">
        <f>IF(AM22&gt;=AM25,AL22,AL25)</f>
        <v>ESTORIL AC</v>
      </c>
      <c r="AO22" s="18">
        <f>VLOOKUP(AN22,X22:AF25,9,FALSE)</f>
        <v>6</v>
      </c>
      <c r="AP22" s="19"/>
      <c r="AQ22" s="20"/>
      <c r="AR22" s="20"/>
      <c r="AS22" s="20"/>
      <c r="AT22" s="20"/>
      <c r="AU22" s="21"/>
      <c r="AV22" s="22" t="str">
        <f>AN22</f>
        <v>ESTORIL AC</v>
      </c>
      <c r="AW22" s="23">
        <f>AO22</f>
        <v>6</v>
      </c>
      <c r="AX22" s="18">
        <f>VLOOKUP(AV22,X22:AF25,8,FALSE)</f>
        <v>9</v>
      </c>
      <c r="AY22" s="19" t="str">
        <f>IF(AND(AW22=AW23,AX23&gt;AX22),AV23,AV22)</f>
        <v>ESTORIL AC</v>
      </c>
      <c r="AZ22" s="18"/>
      <c r="BA22" s="18"/>
      <c r="BB22" s="20"/>
      <c r="BC22" s="20"/>
      <c r="BD22" s="20"/>
      <c r="BE22" s="20"/>
      <c r="BF22" s="24">
        <f>AW22</f>
        <v>6</v>
      </c>
      <c r="BG22" s="25" t="str">
        <f>AY22</f>
        <v>ESTORIL AC</v>
      </c>
      <c r="BI22" s="13" t="str">
        <f>BG22</f>
        <v>ESTORIL AC</v>
      </c>
      <c r="BJ22" s="26">
        <f>VLOOKUP(BI22,X22:AF25,2,FALSE)</f>
        <v>2</v>
      </c>
      <c r="BK22" s="27">
        <f>VLOOKUP(BI22,X22:AF25,3,FALSE)</f>
        <v>2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11</v>
      </c>
      <c r="BO22" s="27">
        <f>VLOOKUP(BI22,X22:AF25,7,FALSE)</f>
        <v>2</v>
      </c>
      <c r="BP22" s="27">
        <f>VLOOKUP(BI22,X22:AF25,8,FALSE)</f>
        <v>9</v>
      </c>
      <c r="BQ22" s="27">
        <f>VLOOKUP(BI22,X22:AF25,9,FALSE)</f>
        <v>6</v>
      </c>
      <c r="BR22" s="1" t="str">
        <f>BI22</f>
        <v>ESTORIL AC</v>
      </c>
      <c r="BS22" s="1">
        <f>VLOOKUP(BR22,BI22:BQ25,9,FALSE)</f>
        <v>6</v>
      </c>
      <c r="BT22" s="1">
        <f>VLOOKUP(BR22,BI22:BQ25,8,FALSE)</f>
        <v>9</v>
      </c>
      <c r="BU22" s="28" t="str">
        <f>IF(AND(BS22=BS23,BT23&gt;BT22),BR23,BR22)</f>
        <v>ESTORIL AC</v>
      </c>
      <c r="BV22" s="29">
        <f>VLOOKUP(BU22,BI22:BQ25,9,FALSE)</f>
        <v>6</v>
      </c>
      <c r="BW22" s="29">
        <f>VLOOKUP(BU22,BI22:BQ25,8,FALSE)</f>
        <v>9</v>
      </c>
      <c r="BX22" s="28" t="str">
        <f>IF(AND(BV22=BV24,BW24&gt;BW22),BU24,BU22)</f>
        <v>ESTORIL AC</v>
      </c>
      <c r="BY22" s="1">
        <f>VLOOKUP(BX22,BI22:BQ25,9,FALSE)</f>
        <v>6</v>
      </c>
      <c r="BZ22" s="12">
        <f>VLOOKUP(BX22,BI22:BQ25,8,FALSE)</f>
        <v>9</v>
      </c>
      <c r="CA22" s="30" t="str">
        <f>IF(AND(BY22=BY25,BZ25&gt;BZ22),BX25,BX22)</f>
        <v>ESTORIL AC</v>
      </c>
      <c r="CB22" s="1">
        <f>VLOOKUP(CA22,BI22:BQ25,9,FALSE)</f>
        <v>6</v>
      </c>
      <c r="CC22" s="1">
        <f>VLOOKUP(CA22,BI22:BQ25,8,FALSE)</f>
        <v>9</v>
      </c>
      <c r="CD22" s="12">
        <f>VLOOKUP(CA22,BI22:BQ25,6,FALSE)</f>
        <v>11</v>
      </c>
      <c r="CE22" s="28" t="str">
        <f>IF(AND(CB22=CB23,CC22=CC23,CD23&gt;CD22),CA23,CA22)</f>
        <v>ESTORIL AC</v>
      </c>
      <c r="CF22" s="1">
        <f>VLOOKUP(CE22,BI22:BQ25,9,FALSE)</f>
        <v>6</v>
      </c>
      <c r="CG22" s="1">
        <f>VLOOKUP(CE22,BI22:BQ25,8,FALSE)</f>
        <v>9</v>
      </c>
      <c r="CH22" s="1">
        <f>VLOOKUP(CE22,BI22:BQ25,6,FALSE)</f>
        <v>11</v>
      </c>
      <c r="CI22" s="28" t="str">
        <f>IF(AND(CF22=CF24,CG22=CG24,CH24&gt;CH22),CE24,CE22)</f>
        <v>ESTORIL AC</v>
      </c>
      <c r="CJ22" s="1">
        <f>VLOOKUP(CI22,BI22:BQ25,9,FALSE)</f>
        <v>6</v>
      </c>
      <c r="CK22" s="1">
        <f>VLOOKUP(CI22,BI22:BQ25,8,FALSE)</f>
        <v>9</v>
      </c>
      <c r="CL22" s="1">
        <f>VLOOKUP(CI22,BI22:BQ25,6,FALSE)</f>
        <v>11</v>
      </c>
      <c r="CM22" s="28" t="str">
        <f>IF(AND(CJ22=CJ25,CK22=CK25,CL25&gt;CL22),CI25,CI22)</f>
        <v>ESTORIL AC</v>
      </c>
      <c r="CN22" s="1">
        <f>VLOOKUP(CM22,BI22:BQ25,9,FALSE)</f>
        <v>6</v>
      </c>
      <c r="CO22" s="1">
        <f>VLOOKUP(CM22,BI22:BQ25,8,FALSE)</f>
        <v>9</v>
      </c>
      <c r="CP22" s="1">
        <f>VLOOKUP(CM22,BI22:BQ25,6,FALSE)</f>
        <v>11</v>
      </c>
      <c r="CQ22" s="13" t="str">
        <f>CM22</f>
        <v>ESTORIL AC</v>
      </c>
      <c r="CR22" s="26">
        <f>VLOOKUP(CQ22,$X$22:$AF$25,2,FALSE)</f>
        <v>2</v>
      </c>
      <c r="CS22" s="27">
        <f>VLOOKUP(CQ22,$X$22:$AF$25,3,FALSE)</f>
        <v>2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11</v>
      </c>
      <c r="CW22" s="27">
        <f>VLOOKUP(CQ22,$X$22:$AF$25,7,FALSE)</f>
        <v>2</v>
      </c>
      <c r="CX22" s="27">
        <f>VLOOKUP(CQ22,$X$22:$AF$25,8,FALSE)</f>
        <v>9</v>
      </c>
      <c r="CY22" s="27">
        <f>VLOOKUP(CQ22,$X$22:$AF$25,9,FALSE)</f>
        <v>6</v>
      </c>
      <c r="DA22" s="1" t="str">
        <f>IF(ISNA(VLOOKUP(CQ22,K$6:L$25,1,FALSE))=TRUE,CM25,VLOOKUP(CQ22,K$6:L$25,1,FALSE))</f>
        <v>ESTORIL AC</v>
      </c>
      <c r="DB22" s="1" t="str">
        <f>IF(ISNA(VLOOKUP(CQ22,K$6:L$25,2,FALSE))=TRUE,CM25,VLOOKUP(CQ22,K$6:L$25,2,FALSE))</f>
        <v>VILA VERDE</v>
      </c>
      <c r="DD22" s="1" t="str">
        <f>IF(AND(CR23=CR22,CY23=CY22,DA23=CM23,DB23=CM22),DA23,CM22)</f>
        <v>ESTORIL AC</v>
      </c>
      <c r="DE22" s="26">
        <f>VLOOKUP(DD22,$X$22:$AF$25,2,FALSE)</f>
        <v>2</v>
      </c>
      <c r="DF22" s="27">
        <f>VLOOKUP(DD22,$X$22:$AF$25,3,FALSE)</f>
        <v>2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11</v>
      </c>
      <c r="DJ22" s="27">
        <f>VLOOKUP(DD22,$X$22:$AF$25,7,FALSE)</f>
        <v>2</v>
      </c>
      <c r="DK22" s="27">
        <f>VLOOKUP(DD22,$X$22:$AF$25,8,FALSE)</f>
        <v>9</v>
      </c>
      <c r="DL22" s="27">
        <f>VLOOKUP(DD22,$X$22:$AF$25,9,FALSE)</f>
        <v>6</v>
      </c>
    </row>
    <row r="23" spans="2:116" ht="22.5" customHeight="1" x14ac:dyDescent="0.3">
      <c r="B23" s="94">
        <v>18</v>
      </c>
      <c r="C23" s="181">
        <v>45826</v>
      </c>
      <c r="D23" s="182">
        <v>0.69791666666666663</v>
      </c>
      <c r="E23" s="149" t="str">
        <f>Y34</f>
        <v>ALGUEIRÃO</v>
      </c>
      <c r="F23" s="3">
        <v>0</v>
      </c>
      <c r="G23" s="3">
        <v>6</v>
      </c>
      <c r="H23" s="148" t="str">
        <f>Z34</f>
        <v>MARISTAS</v>
      </c>
      <c r="I23" s="199" t="s">
        <v>64</v>
      </c>
      <c r="J23" s="92" t="s">
        <v>11</v>
      </c>
      <c r="K23" s="6" t="e">
        <f>IF(#REF!&lt;&gt;"",IF(#REF!&gt;#REF!,#REF!,IF(#REF!&gt;#REF!,#REF!,"Empate")),"")</f>
        <v>#REF!</v>
      </c>
      <c r="L23" s="6" t="e">
        <f>IF(#REF!&lt;&gt;"",IF(#REF!&lt;#REF!,#REF!,IF(#REF!&lt;#REF!,#REF!,"Empate")),"")</f>
        <v>#REF!</v>
      </c>
      <c r="N23" s="97" t="s">
        <v>11</v>
      </c>
      <c r="O23" s="56" t="s">
        <v>17</v>
      </c>
      <c r="P23" s="57" t="s">
        <v>18</v>
      </c>
      <c r="Q23" s="57" t="s">
        <v>12</v>
      </c>
      <c r="R23" s="57" t="s">
        <v>11</v>
      </c>
      <c r="S23" s="57" t="s">
        <v>3</v>
      </c>
      <c r="T23" s="57" t="s">
        <v>4</v>
      </c>
      <c r="U23" s="57" t="s">
        <v>19</v>
      </c>
      <c r="V23" s="58" t="s">
        <v>20</v>
      </c>
      <c r="X23" s="14" t="s">
        <v>105</v>
      </c>
      <c r="Y23" s="15">
        <f>DCOUNT($E$5:$F$23,$F$5,$Y26:$Y27)+DCOUNT($G$5:$H$23,$G$5,$Y26:$Y27)</f>
        <v>2</v>
      </c>
      <c r="Z23" s="15">
        <f>COUNTIF($K$6:$K$35,Y27)</f>
        <v>2</v>
      </c>
      <c r="AA23" s="15">
        <f>Y23-Z23-AB23</f>
        <v>0</v>
      </c>
      <c r="AB23" s="15">
        <f>COUNTIF($L$6:$L$35,Y27)</f>
        <v>0</v>
      </c>
      <c r="AC23" s="15">
        <f>DSUM($E$5:$F$23,$F$5,$Y26:$Y27)+DSUM($G$5:$H$23,$G$5,$Y26:$Y27)</f>
        <v>11</v>
      </c>
      <c r="AD23" s="15">
        <f>DSUM($E$5:$G$23,$G$5,$Y26:$Y27)+DSUM($F$5:$H$23,$F$5,$Y26:$Y27)</f>
        <v>2</v>
      </c>
      <c r="AE23" s="15">
        <f>AC23-AD23</f>
        <v>9</v>
      </c>
      <c r="AF23" s="16">
        <f>Z23*3+AA23*1</f>
        <v>6</v>
      </c>
      <c r="AH23" s="31" t="str">
        <f>X23</f>
        <v>ESTORIL AC</v>
      </c>
      <c r="AI23" s="32">
        <f>AF23</f>
        <v>6</v>
      </c>
      <c r="AJ23" s="30" t="str">
        <f>IF(AI23&lt;=AI22,AH23,AH22)</f>
        <v>VILA VERDE</v>
      </c>
      <c r="AK23" s="32">
        <f>VLOOKUP(AJ23,X22:AF25,9,FALSE)</f>
        <v>3</v>
      </c>
      <c r="AL23" s="10" t="str">
        <f>AJ23</f>
        <v>VILA VERDE</v>
      </c>
      <c r="AM23" s="32">
        <f>VLOOKUP(AL23,X22:AF25,9,FALSE)</f>
        <v>3</v>
      </c>
      <c r="AN23" s="10" t="str">
        <f>AL23</f>
        <v>VILA VERDE</v>
      </c>
      <c r="AO23" s="32">
        <f>VLOOKUP(AN23,X22:AF25,9,FALSE)</f>
        <v>3</v>
      </c>
      <c r="AP23" s="30" t="str">
        <f>IF(AO23&gt;=AO24,AN23,AN24)</f>
        <v>VILA VERDE</v>
      </c>
      <c r="AQ23" s="32">
        <f>VLOOKUP(AP23,X22:AF25,9,FALSE)</f>
        <v>3</v>
      </c>
      <c r="AR23" s="30" t="str">
        <f>IF(AQ23&gt;=AQ25,AP23,AP25)</f>
        <v>VILA VERDE</v>
      </c>
      <c r="AS23" s="32">
        <f>VLOOKUP(AR23,X22:AF25,9,FALSE)</f>
        <v>3</v>
      </c>
      <c r="AU23" s="33"/>
      <c r="AV23" s="34" t="str">
        <f>AR23</f>
        <v>VILA VERDE</v>
      </c>
      <c r="AW23" s="35">
        <f>AS23</f>
        <v>3</v>
      </c>
      <c r="AX23" s="32">
        <f>VLOOKUP(AV23,X22:AF25,8,FALSE)</f>
        <v>-3</v>
      </c>
      <c r="AY23" s="30" t="str">
        <f>IF(AND(AW22=AW23,AX23&gt;AX22),AV22,AV23)</f>
        <v>VILA VERDE</v>
      </c>
      <c r="AZ23" s="32">
        <f>VLOOKUP(AY23,X22:AF25,9,FALSE)</f>
        <v>3</v>
      </c>
      <c r="BA23" s="32">
        <f>VLOOKUP(AY23,X22:AF25,8,FALSE)</f>
        <v>-3</v>
      </c>
      <c r="BB23" s="30" t="str">
        <f>IF(AND(AZ23=AZ24,BA24&gt;BA23),AY24,AY23)</f>
        <v>VILA VERDE</v>
      </c>
      <c r="BC23" s="32"/>
      <c r="BD23" s="32"/>
      <c r="BF23" s="36">
        <f>AZ23</f>
        <v>3</v>
      </c>
      <c r="BG23" s="37" t="str">
        <f>BB23</f>
        <v>VILA VERDE</v>
      </c>
      <c r="BI23" s="13" t="str">
        <f>BG23</f>
        <v>VILA VERDE</v>
      </c>
      <c r="BJ23" s="26">
        <f>VLOOKUP(BI23,X22:AF25,2,FALSE)</f>
        <v>2</v>
      </c>
      <c r="BK23" s="27">
        <f>VLOOKUP(BI23,X22:AF25,3,FALSE)</f>
        <v>1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6</v>
      </c>
      <c r="BO23" s="27">
        <f>VLOOKUP(BI23,X22:AF25,7,FALSE)</f>
        <v>9</v>
      </c>
      <c r="BP23" s="27">
        <f>VLOOKUP(BI23,X22:AF25,8,FALSE)</f>
        <v>-3</v>
      </c>
      <c r="BQ23" s="27">
        <f>VLOOKUP(BI23,X22:AF25,9,FALSE)</f>
        <v>3</v>
      </c>
      <c r="BR23" s="1" t="str">
        <f>BI23</f>
        <v>VILA VERDE</v>
      </c>
      <c r="BS23" s="1">
        <f>VLOOKUP(BR23,BI22:BQ25,9,FALSE)</f>
        <v>3</v>
      </c>
      <c r="BT23" s="1">
        <f>VLOOKUP(BR23,BI22:BQ25,8,FALSE)</f>
        <v>-3</v>
      </c>
      <c r="BU23" s="28" t="str">
        <f>IF(AND(BS22=BS23,BT23&gt;BT22),BR22,BR23)</f>
        <v>VILA VERDE</v>
      </c>
      <c r="BV23" s="29">
        <f>VLOOKUP(BU23,BI22:BQ25,9,FALSE)</f>
        <v>3</v>
      </c>
      <c r="BW23" s="29">
        <f>VLOOKUP(BU23,BI22:BQ25,8,FALSE)</f>
        <v>-3</v>
      </c>
      <c r="BX23" s="29" t="str">
        <f>IF(AND(BV23=BV25,BW25&gt;BW23),BU25,BU23)</f>
        <v>VILA VERDE</v>
      </c>
      <c r="BY23" s="1">
        <f>VLOOKUP(BX23,BI22:BQ25,9,FALSE)</f>
        <v>3</v>
      </c>
      <c r="BZ23" s="12">
        <f>VLOOKUP(BX23,BI22:BQ25,8,FALSE)</f>
        <v>-3</v>
      </c>
      <c r="CA23" s="1" t="str">
        <f>IF(AND(BY23=BY24,BZ24&gt;BZ23),BX24,BX23)</f>
        <v>VILA VERDE</v>
      </c>
      <c r="CB23" s="1">
        <f>VLOOKUP(CA23,BI22:BQ25,9,FALSE)</f>
        <v>3</v>
      </c>
      <c r="CC23" s="1">
        <f>VLOOKUP(CA23,BI22:BQ25,8,FALSE)</f>
        <v>-3</v>
      </c>
      <c r="CD23" s="12">
        <f>VLOOKUP(CA23,BI22:BQ25,6,FALSE)</f>
        <v>6</v>
      </c>
      <c r="CE23" s="28" t="str">
        <f>IF(AND(CB22=CB23,CC22=CC23,CD23&gt;CD22),CA22,CA23)</f>
        <v>VILA VERDE</v>
      </c>
      <c r="CF23" s="1">
        <f>VLOOKUP(CE23,BI22:BQ25,9,FALSE)</f>
        <v>3</v>
      </c>
      <c r="CG23" s="1">
        <f>VLOOKUP(CE23,BI22:BQ25,8,FALSE)</f>
        <v>-3</v>
      </c>
      <c r="CH23" s="1">
        <f>VLOOKUP(CE23,BI22:BQ25,6,FALSE)</f>
        <v>6</v>
      </c>
      <c r="CI23" s="29" t="str">
        <f>IF(AND(CF23=CF25,CG23=CG25,CH25&gt;CH23),CE25,CE23)</f>
        <v>VILA VERDE</v>
      </c>
      <c r="CJ23" s="1">
        <f>VLOOKUP(CI23,BI22:BQ25,9,FALSE)</f>
        <v>3</v>
      </c>
      <c r="CK23" s="1">
        <f>VLOOKUP(CI23,BI22:BQ25,8,FALSE)</f>
        <v>-3</v>
      </c>
      <c r="CL23" s="1">
        <f>VLOOKUP(CI23,BI22:BQ25,6,FALSE)</f>
        <v>6</v>
      </c>
      <c r="CM23" s="29" t="str">
        <f>IF(AND(CJ23=CJ24,CK23=CK24,CL24&gt;CL23),CI24,CI23)</f>
        <v>VILA VERDE</v>
      </c>
      <c r="CN23" s="1">
        <f>VLOOKUP(CM23,BI22:BQ25,9,FALSE)</f>
        <v>3</v>
      </c>
      <c r="CO23" s="1">
        <f>VLOOKUP(CM23,BI22:BQ25,8,FALSE)</f>
        <v>-3</v>
      </c>
      <c r="CP23" s="1">
        <f>VLOOKUP(CM23,BI22:BQ25,6,FALSE)</f>
        <v>6</v>
      </c>
      <c r="CQ23" s="13" t="str">
        <f>CM23</f>
        <v>VILA VERDE</v>
      </c>
      <c r="CR23" s="26">
        <f>VLOOKUP(CQ23,$X$22:$AF$25,2,FALSE)</f>
        <v>2</v>
      </c>
      <c r="CS23" s="27">
        <f>VLOOKUP(CQ23,$X$22:$AF$25,3,FALSE)</f>
        <v>1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6</v>
      </c>
      <c r="CW23" s="27">
        <f>VLOOKUP(CQ23,$X$22:$AF$25,7,FALSE)</f>
        <v>9</v>
      </c>
      <c r="CX23" s="27">
        <f>VLOOKUP(CQ23,$X$22:$AF$25,8,FALSE)</f>
        <v>-3</v>
      </c>
      <c r="CY23" s="27">
        <f>VLOOKUP(CQ23,$X$22:$AF$25,9,FALSE)</f>
        <v>3</v>
      </c>
      <c r="DA23" s="1" t="str">
        <f>IF(ISNA(VLOOKUP(CQ23,K$6:L$25,1,FALSE))=TRUE,CM25,VLOOKUP(CQ23,K$6:L$25,1,FALSE))</f>
        <v>VILA VERDE</v>
      </c>
      <c r="DB23" s="1" t="str">
        <f>IF(ISNA(VLOOKUP(CQ23,K$6:L$25,2,FALSE))=TRUE,CM25,VLOOKUP(CQ23,K$6:L$25,2,FALSE))</f>
        <v>TORRE</v>
      </c>
      <c r="DD23" s="1" t="str">
        <f>IF(DD22=CM23,CM22,IF(AND(CR24=CR23,CY24=CY23,DA24=CM24,DB24=CM23),DA24,CM23))</f>
        <v>VILA VERDE</v>
      </c>
      <c r="DE23" s="26">
        <f>VLOOKUP(DD23,$X$22:$AF$25,2,FALSE)</f>
        <v>2</v>
      </c>
      <c r="DF23" s="27">
        <f>VLOOKUP(DD23,$X$22:$AF$25,3,FALSE)</f>
        <v>1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6</v>
      </c>
      <c r="DJ23" s="27">
        <f>VLOOKUP(DD23,$X$22:$AF$25,7,FALSE)</f>
        <v>9</v>
      </c>
      <c r="DK23" s="27">
        <f>VLOOKUP(DD23,$X$22:$AF$25,8,FALSE)</f>
        <v>-3</v>
      </c>
      <c r="DL23" s="27">
        <f>VLOOKUP(DD23,$X$22:$AF$25,9,FALSE)</f>
        <v>3</v>
      </c>
    </row>
    <row r="24" spans="2:116" ht="22.5" customHeight="1" x14ac:dyDescent="0.3">
      <c r="B24" s="129"/>
      <c r="C24" s="110"/>
      <c r="D24" s="111"/>
      <c r="E24" s="112"/>
      <c r="F24" s="113"/>
      <c r="G24" s="113"/>
      <c r="H24" s="112"/>
      <c r="I24" s="114"/>
      <c r="J24" s="115"/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156" t="str">
        <f t="shared" ref="N24:V26" si="5">DD29</f>
        <v>MARISTAS</v>
      </c>
      <c r="O24" s="131">
        <f t="shared" si="5"/>
        <v>2</v>
      </c>
      <c r="P24" s="132">
        <f t="shared" si="5"/>
        <v>2</v>
      </c>
      <c r="Q24" s="132">
        <f t="shared" si="5"/>
        <v>0</v>
      </c>
      <c r="R24" s="132">
        <f t="shared" si="5"/>
        <v>0</v>
      </c>
      <c r="S24" s="132">
        <f t="shared" si="5"/>
        <v>7</v>
      </c>
      <c r="T24" s="132">
        <f t="shared" si="5"/>
        <v>0</v>
      </c>
      <c r="U24" s="132">
        <f t="shared" si="5"/>
        <v>7</v>
      </c>
      <c r="V24" s="133">
        <f t="shared" si="5"/>
        <v>6</v>
      </c>
      <c r="X24" s="14" t="s">
        <v>87</v>
      </c>
      <c r="Y24" s="15">
        <f>DCOUNT($E$5:$F$23,$F$5,$Z26:$Z27)+DCOUNT($G$5:$H$23,$G$5,$Z26:$Z27)</f>
        <v>2</v>
      </c>
      <c r="Z24" s="15">
        <f>COUNTIF($K$6:$K$35,Z27)</f>
        <v>0</v>
      </c>
      <c r="AA24" s="15">
        <f>Y24-Z24-AB24</f>
        <v>0</v>
      </c>
      <c r="AB24" s="15">
        <f>COUNTIF($L$6:$L$35,Z27)</f>
        <v>2</v>
      </c>
      <c r="AC24" s="15">
        <f>DSUM($E$5:$F$23,$F$5,$Z26:$Z27)+DSUM($G$5:$H$23,$G$5,$Z26:$Z27)</f>
        <v>2</v>
      </c>
      <c r="AD24" s="15">
        <f>DSUM($E$5:$G$23,$G$5,$Z26:$Z27)+DSUM($F$5:$H$23,$F$5,$Z26:$Z27)</f>
        <v>8</v>
      </c>
      <c r="AE24" s="15">
        <f>AC24-AD24</f>
        <v>-6</v>
      </c>
      <c r="AF24" s="16">
        <f>Z24*3+AA24*1</f>
        <v>0</v>
      </c>
      <c r="AH24" s="31" t="str">
        <f>X24</f>
        <v>TORRE</v>
      </c>
      <c r="AI24" s="32">
        <f>AF24</f>
        <v>0</v>
      </c>
      <c r="AJ24" s="10" t="str">
        <f>AH24</f>
        <v>TORRE</v>
      </c>
      <c r="AK24" s="32">
        <f>VLOOKUP(AJ24,X22:AF25,9,FALSE)</f>
        <v>0</v>
      </c>
      <c r="AL24" s="30" t="str">
        <f>IF(AK24&lt;=AK22,AJ24,AJ22)</f>
        <v>TORRE</v>
      </c>
      <c r="AM24" s="32">
        <f>VLOOKUP(AL24,X22:AF25,9,FALSE)</f>
        <v>0</v>
      </c>
      <c r="AN24" s="10" t="str">
        <f>AL24</f>
        <v>TORRE</v>
      </c>
      <c r="AO24" s="32">
        <f>VLOOKUP(AN24,X22:AF25,9,FALSE)</f>
        <v>0</v>
      </c>
      <c r="AP24" s="30" t="str">
        <f>IF(AO24&lt;=AO23,AN24,AN23)</f>
        <v>TORRE</v>
      </c>
      <c r="AQ24" s="32">
        <f>VLOOKUP(AP24,X22:AF25,9,FALSE)</f>
        <v>0</v>
      </c>
      <c r="AR24" s="10" t="str">
        <f>AP24</f>
        <v>TORRE</v>
      </c>
      <c r="AS24" s="32">
        <f>VLOOKUP(AR24,X22:AF25,9,FALSE)</f>
        <v>0</v>
      </c>
      <c r="AT24" s="30" t="str">
        <f>IF(AS24&gt;=AS25,AR24,AR25)</f>
        <v>TORRE</v>
      </c>
      <c r="AU24" s="38">
        <f>VLOOKUP(AT24,X22:AF25,9,FALSE)</f>
        <v>0</v>
      </c>
      <c r="AV24" s="34" t="str">
        <f>AT24</f>
        <v>TORRE</v>
      </c>
      <c r="AW24" s="35">
        <f>AU24</f>
        <v>0</v>
      </c>
      <c r="AX24" s="32">
        <f>VLOOKUP(AV24,X22:AF25,8,FALSE)</f>
        <v>-6</v>
      </c>
      <c r="AY24" s="10" t="str">
        <f>AV24</f>
        <v>TORRE</v>
      </c>
      <c r="AZ24" s="32">
        <f>VLOOKUP(AY24,X22:AF25,9,FALSE)</f>
        <v>0</v>
      </c>
      <c r="BA24" s="32">
        <f>VLOOKUP(AY24,X22:AF25,8,FALSE)</f>
        <v>-6</v>
      </c>
      <c r="BB24" s="30" t="str">
        <f>IF(AND(AZ23=AZ24,BA24&gt;BA23),AY23,AY24)</f>
        <v>TORRE</v>
      </c>
      <c r="BC24" s="32">
        <f>VLOOKUP(BB24,X22:AF25,9,FALSE)</f>
        <v>0</v>
      </c>
      <c r="BD24" s="32">
        <f>VLOOKUP(BB24,X22:AF25,8,FALSE)</f>
        <v>-6</v>
      </c>
      <c r="BE24" s="30" t="str">
        <f>IF(AND(BC24=BC25,BD25&gt;BD24),BB25,BB24)</f>
        <v>TORRE</v>
      </c>
      <c r="BF24" s="36">
        <f>BC24</f>
        <v>0</v>
      </c>
      <c r="BG24" s="37" t="str">
        <f>BE24</f>
        <v>TORRE</v>
      </c>
      <c r="BI24" s="13" t="str">
        <f>BG24</f>
        <v>TORRE</v>
      </c>
      <c r="BJ24" s="26">
        <f>VLOOKUP(BI24,X22:AF25,2,FALSE)</f>
        <v>2</v>
      </c>
      <c r="BK24" s="27">
        <f>VLOOKUP(BI24,X22:AF25,3,FALSE)</f>
        <v>0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2</v>
      </c>
      <c r="BO24" s="27">
        <f>VLOOKUP(BI24,X22:AF25,7,FALSE)</f>
        <v>8</v>
      </c>
      <c r="BP24" s="27">
        <f>VLOOKUP(BI24,X22:AF25,8,FALSE)</f>
        <v>-6</v>
      </c>
      <c r="BQ24" s="27">
        <f>VLOOKUP(BI24,X22:AF25,9,FALSE)</f>
        <v>0</v>
      </c>
      <c r="BR24" s="1" t="str">
        <f>BI24</f>
        <v>TORRE</v>
      </c>
      <c r="BS24" s="1">
        <f>VLOOKUP(BR24,BI22:BQ25,9,FALSE)</f>
        <v>0</v>
      </c>
      <c r="BT24" s="1">
        <f>VLOOKUP(BR24,BI22:BQ25,8,FALSE)</f>
        <v>-6</v>
      </c>
      <c r="BU24" s="29" t="str">
        <f>IF(AND(BS24=BS25,BT25&gt;BT24),BR25,BR24)</f>
        <v>TORRE</v>
      </c>
      <c r="BV24" s="29">
        <f>VLOOKUP(BU24,BI22:BQ25,9,FALSE)</f>
        <v>0</v>
      </c>
      <c r="BW24" s="29">
        <f>VLOOKUP(BU24,BI22:BQ25,8,FALSE)</f>
        <v>-6</v>
      </c>
      <c r="BX24" s="28" t="str">
        <f>IF(AND(BV22=BV24,BW24&gt;BW22),BU22,BU24)</f>
        <v>TORRE</v>
      </c>
      <c r="BY24" s="1">
        <f>VLOOKUP(BX24,BI22:BQ25,9,FALSE)</f>
        <v>0</v>
      </c>
      <c r="BZ24" s="12">
        <f>VLOOKUP(BX24,BI22:BQ25,8,FALSE)</f>
        <v>-6</v>
      </c>
      <c r="CA24" s="1" t="str">
        <f>IF(AND(BY23=BY24,BZ24&gt;BZ23),BX23,BX24)</f>
        <v>TORRE</v>
      </c>
      <c r="CB24" s="1">
        <f>VLOOKUP(CA24,BI22:BQ25,9,FALSE)</f>
        <v>0</v>
      </c>
      <c r="CC24" s="1">
        <f>VLOOKUP(CA24,BI22:BQ25,8,FALSE)</f>
        <v>-6</v>
      </c>
      <c r="CD24" s="12">
        <f>VLOOKUP(CA24,BI22:BQ25,6,FALSE)</f>
        <v>2</v>
      </c>
      <c r="CE24" s="29" t="str">
        <f>IF(AND(CB24=CB25,CC24=CC25,CD25&gt;CD24),CA25,CA24)</f>
        <v>TORRE</v>
      </c>
      <c r="CF24" s="1">
        <f>VLOOKUP(CE24,BI22:BQ25,9,FALSE)</f>
        <v>0</v>
      </c>
      <c r="CG24" s="1">
        <f>VLOOKUP(CE24,BI22:BQ25,8,FALSE)</f>
        <v>-6</v>
      </c>
      <c r="CH24" s="1">
        <f>VLOOKUP(CE24,BI22:BQ25,6,FALSE)</f>
        <v>2</v>
      </c>
      <c r="CI24" s="28" t="str">
        <f>IF(AND(CF22=CF24,CG22=CG24,CH24&gt;CH22),CE22,CE24)</f>
        <v>TORRE</v>
      </c>
      <c r="CJ24" s="1">
        <f>VLOOKUP(CI24,BI22:BQ25,9,FALSE)</f>
        <v>0</v>
      </c>
      <c r="CK24" s="1">
        <f>VLOOKUP(CI24,BI22:BQ25,8,FALSE)</f>
        <v>-6</v>
      </c>
      <c r="CL24" s="1">
        <f>VLOOKUP(CI24,BI22:BQ25,6,FALSE)</f>
        <v>2</v>
      </c>
      <c r="CM24" s="29" t="str">
        <f>IF(AND(CJ23=CJ24,CK23=CK24,CL24&gt;CL23),CI23,CI24)</f>
        <v>TORRE</v>
      </c>
      <c r="CN24" s="1">
        <f>VLOOKUP(CM24,BI22:BQ25,9,FALSE)</f>
        <v>0</v>
      </c>
      <c r="CO24" s="1">
        <f>VLOOKUP(CM24,BI22:BQ25,8,FALSE)</f>
        <v>-6</v>
      </c>
      <c r="CP24" s="1">
        <f>VLOOKUP(CM24,BI22:BQ25,6,FALSE)</f>
        <v>2</v>
      </c>
      <c r="CQ24" s="13" t="str">
        <f>CM24</f>
        <v>TORRE</v>
      </c>
      <c r="CR24" s="26">
        <f>VLOOKUP(CQ24,$X$22:$AF$25,2,FALSE)</f>
        <v>2</v>
      </c>
      <c r="CS24" s="27">
        <f>VLOOKUP(CQ24,$X$22:$AF$25,3,FALSE)</f>
        <v>0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2</v>
      </c>
      <c r="CW24" s="27">
        <f>VLOOKUP(CQ24,$X$22:$AF$25,7,FALSE)</f>
        <v>8</v>
      </c>
      <c r="CX24" s="27">
        <f>VLOOKUP(CQ24,$X$22:$AF$25,8,FALSE)</f>
        <v>-6</v>
      </c>
      <c r="CY24" s="27">
        <f>VLOOKUP(CQ24,$X$22:$AF$25,9,FALSE)</f>
        <v>0</v>
      </c>
      <c r="DA24" s="1" t="str">
        <f>IF(ISNA(VLOOKUP(CQ24,K$6:L$25,1,FALSE))=TRUE,CM25,VLOOKUP(CQ24,K$6:L$25,1,FALSE))</f>
        <v>NADA</v>
      </c>
      <c r="DB24" s="1" t="str">
        <f>IF(ISNA(VLOOKUP(CQ24,K$6:L$25,2,FALSE))=TRUE,CM25,VLOOKUP(CQ24,K$6:L$25,2,FALSE))</f>
        <v>NADA</v>
      </c>
      <c r="DD24" s="1" t="str">
        <f>IF(DD23=CM24,CM23,IF(AND(CR25=CR24,CY25=CY24,DA25=CM25,DB25=CM24),DA25,CM24))</f>
        <v>TORRE</v>
      </c>
      <c r="DE24" s="26">
        <f>VLOOKUP(DD24,$X$22:$AF$25,2,FALSE)</f>
        <v>2</v>
      </c>
      <c r="DF24" s="27">
        <f>VLOOKUP(DD24,$X$22:$AF$25,3,FALSE)</f>
        <v>0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2</v>
      </c>
      <c r="DJ24" s="27">
        <f>VLOOKUP(DD24,$X$22:$AF$25,7,FALSE)</f>
        <v>8</v>
      </c>
      <c r="DK24" s="27">
        <f>VLOOKUP(DD24,$X$22:$AF$25,8,FALSE)</f>
        <v>-6</v>
      </c>
      <c r="DL24" s="27">
        <f>VLOOKUP(DD24,$X$22:$AF$25,9,FALSE)</f>
        <v>0</v>
      </c>
    </row>
    <row r="25" spans="2:116" ht="22.5" customHeight="1" x14ac:dyDescent="0.3">
      <c r="B25" s="213" t="s">
        <v>72</v>
      </c>
      <c r="C25" s="214"/>
      <c r="D25" s="214"/>
      <c r="E25" s="214"/>
      <c r="F25" s="214"/>
      <c r="G25" s="214"/>
      <c r="H25" s="214"/>
      <c r="I25" s="214"/>
      <c r="J25" s="215"/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57" t="str">
        <f t="shared" si="5"/>
        <v>ESTORIL PRAIA</v>
      </c>
      <c r="O25" s="134">
        <f t="shared" si="5"/>
        <v>2</v>
      </c>
      <c r="P25" s="135">
        <f t="shared" si="5"/>
        <v>1</v>
      </c>
      <c r="Q25" s="135">
        <f t="shared" si="5"/>
        <v>0</v>
      </c>
      <c r="R25" s="135">
        <f t="shared" si="5"/>
        <v>1</v>
      </c>
      <c r="S25" s="135">
        <f t="shared" si="5"/>
        <v>21</v>
      </c>
      <c r="T25" s="135">
        <f t="shared" si="5"/>
        <v>2</v>
      </c>
      <c r="U25" s="135">
        <f t="shared" si="5"/>
        <v>19</v>
      </c>
      <c r="V25" s="136">
        <f t="shared" si="5"/>
        <v>3</v>
      </c>
      <c r="X25" s="4" t="s">
        <v>92</v>
      </c>
      <c r="Y25" s="39">
        <f>DCOUNT($E$5:$F$23,$F$5,$AA26:$AA27)+DCOUNT($G$5:$H$23,$G$5,$AA26:$AA27)</f>
        <v>0</v>
      </c>
      <c r="Z25" s="39">
        <f>COUNTIF($K$6:$K$35,AA27)</f>
        <v>0</v>
      </c>
      <c r="AA25" s="39">
        <f>Y25-Z25-AB25</f>
        <v>0</v>
      </c>
      <c r="AB25" s="39">
        <f>COUNTIF($L$6:$L$35,AA27)</f>
        <v>0</v>
      </c>
      <c r="AC25" s="39">
        <f>DSUM($E$5:$F$23,$F$5,$AA26:$AA27)+DSUM($G$5:$H$23,$G$5,$AA26:$AA27)</f>
        <v>0</v>
      </c>
      <c r="AD25" s="39">
        <f>DSUM($E$5:$G$23,$G$5,$AA26:$AA27)+DSUM($F$5:$H$23,$F$5,$AA26:$AA27)</f>
        <v>0</v>
      </c>
      <c r="AE25" s="39">
        <f>AC25-AD25</f>
        <v>0</v>
      </c>
      <c r="AF25" s="40">
        <v>-1</v>
      </c>
      <c r="AH25" s="41" t="str">
        <f>X25</f>
        <v>NADA</v>
      </c>
      <c r="AI25" s="42">
        <f>AF25</f>
        <v>-1</v>
      </c>
      <c r="AJ25" s="43" t="str">
        <f>AH25</f>
        <v>NADA</v>
      </c>
      <c r="AK25" s="42">
        <f>VLOOKUP(AJ25,X22:AF25,9,FALSE)</f>
        <v>-1</v>
      </c>
      <c r="AL25" s="43" t="str">
        <f>AJ25</f>
        <v>NADA</v>
      </c>
      <c r="AM25" s="42">
        <f>VLOOKUP(AL25,X22:AF25,9,FALSE)</f>
        <v>-1</v>
      </c>
      <c r="AN25" s="44" t="str">
        <f>IF(AM25&lt;=AM22,AL25,AL22)</f>
        <v>NADA</v>
      </c>
      <c r="AO25" s="42">
        <f>VLOOKUP(AN25,X22:AF25,9,FALSE)</f>
        <v>-1</v>
      </c>
      <c r="AP25" s="43" t="str">
        <f>AN25</f>
        <v>NADA</v>
      </c>
      <c r="AQ25" s="42">
        <f>VLOOKUP(AP25,X22:AF25,9,FALSE)</f>
        <v>-1</v>
      </c>
      <c r="AR25" s="44" t="str">
        <f>IF(AQ25&lt;=AQ23,AP25,AP23)</f>
        <v>NADA</v>
      </c>
      <c r="AS25" s="42">
        <f>VLOOKUP(AR25,X22:AF25,9,FALSE)</f>
        <v>-1</v>
      </c>
      <c r="AT25" s="44" t="str">
        <f>IF(AS25&lt;=AS24,AR25,AR24)</f>
        <v>NADA</v>
      </c>
      <c r="AU25" s="45">
        <f>VLOOKUP(AT25,X22:AF25,9,FALSE)</f>
        <v>-1</v>
      </c>
      <c r="AV25" s="46" t="str">
        <f>AT25</f>
        <v>NADA</v>
      </c>
      <c r="AW25" s="47">
        <f>AU25</f>
        <v>-1</v>
      </c>
      <c r="AX25" s="42">
        <f>VLOOKUP(AV25,X22:AF25,8,FALSE)</f>
        <v>0</v>
      </c>
      <c r="AY25" s="43" t="str">
        <f>AV25</f>
        <v>NADA</v>
      </c>
      <c r="AZ25" s="42">
        <f>VLOOKUP(AY25,X22:AF25,9,FALSE)</f>
        <v>-1</v>
      </c>
      <c r="BA25" s="42">
        <f>VLOOKUP(AY25,X22:AF25,8,FALSE)</f>
        <v>0</v>
      </c>
      <c r="BB25" s="43" t="str">
        <f>AY25</f>
        <v>NADA</v>
      </c>
      <c r="BC25" s="42">
        <f>VLOOKUP(BB25,X22:AF25,9,FALSE)</f>
        <v>-1</v>
      </c>
      <c r="BD25" s="42">
        <f>VLOOKUP(BB25,X22:AF25,8,FALSE)</f>
        <v>0</v>
      </c>
      <c r="BE25" s="44" t="str">
        <f>IF(AND(BC24=BC25,BD25&gt;BD24),BB24,BB25)</f>
        <v>NADA</v>
      </c>
      <c r="BF25" s="48">
        <f>VLOOKUP(BE25,X22:AF25,9,FALSE)</f>
        <v>-1</v>
      </c>
      <c r="BG25" s="49" t="str">
        <f>BE25</f>
        <v>NADA</v>
      </c>
      <c r="BI25" s="13" t="str">
        <f>BG25</f>
        <v>NADA</v>
      </c>
      <c r="BJ25" s="26">
        <f>VLOOKUP(BI25,X22:AF25,2,FALSE)</f>
        <v>0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0</v>
      </c>
      <c r="BN25" s="27">
        <f>VLOOKUP(BI25,X22:AF25,6,FALSE)</f>
        <v>0</v>
      </c>
      <c r="BO25" s="27">
        <f>VLOOKUP(BI25,X22:AF25,7,FALSE)</f>
        <v>0</v>
      </c>
      <c r="BP25" s="27">
        <f>VLOOKUP(BI25,X22:AF25,8,FALSE)</f>
        <v>0</v>
      </c>
      <c r="BQ25" s="27">
        <f>VLOOKUP(BI25,X22:AF25,9,FALSE)</f>
        <v>-1</v>
      </c>
      <c r="BR25" s="1" t="str">
        <f>BI25</f>
        <v>NADA</v>
      </c>
      <c r="BS25" s="1">
        <f>VLOOKUP(BR25,BI22:BQ25,9,FALSE)</f>
        <v>-1</v>
      </c>
      <c r="BT25" s="1">
        <f>VLOOKUP(BR25,BI22:BQ25,8,FALSE)</f>
        <v>0</v>
      </c>
      <c r="BU25" s="29" t="str">
        <f>IF(AND(BS24=BS25,BT25&gt;BT24),BR24,BR25)</f>
        <v>NADA</v>
      </c>
      <c r="BV25" s="29">
        <f>VLOOKUP(BU25,BI22:BQ25,9,FALSE)</f>
        <v>-1</v>
      </c>
      <c r="BW25" s="29">
        <f>VLOOKUP(BU25,BI22:BQ25,8,FALSE)</f>
        <v>0</v>
      </c>
      <c r="BX25" s="29" t="str">
        <f>IF(AND(BV23=BV25,BW25&gt;BW23),BU23,BU25)</f>
        <v>NADA</v>
      </c>
      <c r="BY25" s="1">
        <f>VLOOKUP(BX25,BI22:BQ25,9,FALSE)</f>
        <v>-1</v>
      </c>
      <c r="BZ25" s="12">
        <f>VLOOKUP(BX25,BI22:BQ25,8,FALSE)</f>
        <v>0</v>
      </c>
      <c r="CA25" s="30" t="str">
        <f>IF(AND(BY22=BY25,BZ25&gt;BZ22),BX22,BX25)</f>
        <v>NADA</v>
      </c>
      <c r="CB25" s="1">
        <f>VLOOKUP(CA25,BI22:BQ25,9,FALSE)</f>
        <v>-1</v>
      </c>
      <c r="CC25" s="1">
        <f>VLOOKUP(CA25,BI22:BQ25,8,FALSE)</f>
        <v>0</v>
      </c>
      <c r="CD25" s="12">
        <f>VLOOKUP(CA25,BI22:BQ25,6,FALSE)</f>
        <v>0</v>
      </c>
      <c r="CE25" s="29" t="str">
        <f>IF(AND(CB24=CB25,CC24=CC25,CD25&gt;CD24),CA24,CA25)</f>
        <v>NADA</v>
      </c>
      <c r="CF25" s="1">
        <f>VLOOKUP(CE25,BI22:BQ25,9,FALSE)</f>
        <v>-1</v>
      </c>
      <c r="CG25" s="1">
        <f>VLOOKUP(CE25,BI22:BQ25,8,FALSE)</f>
        <v>0</v>
      </c>
      <c r="CH25" s="1">
        <f>VLOOKUP(CE25,BI22:BQ25,6,FALSE)</f>
        <v>0</v>
      </c>
      <c r="CI25" s="29" t="str">
        <f>IF(AND(CF23=CF25,CG23=CG25,CH25&gt;CH23),CE23,CE25)</f>
        <v>NADA</v>
      </c>
      <c r="CJ25" s="1">
        <f>VLOOKUP(CI25,BI22:BQ25,9,FALSE)</f>
        <v>-1</v>
      </c>
      <c r="CK25" s="1">
        <f>VLOOKUP(CI25,BI22:BQ25,8,FALSE)</f>
        <v>0</v>
      </c>
      <c r="CL25" s="1">
        <f>VLOOKUP(CI25,BI22:BQ25,6,FALSE)</f>
        <v>0</v>
      </c>
      <c r="CM25" s="28" t="str">
        <f>IF(AND(CJ22=CJ25,CK22=CK25,CL25&gt;CL22),CI22,CI25)</f>
        <v>NADA</v>
      </c>
      <c r="CN25" s="1">
        <f>VLOOKUP(CM25,BI22:BQ25,9,FALSE)</f>
        <v>-1</v>
      </c>
      <c r="CO25" s="1">
        <f>VLOOKUP(CM25,BI22:BQ25,8,FALSE)</f>
        <v>0</v>
      </c>
      <c r="CP25" s="1">
        <f>VLOOKUP(CM25,BI22:BQ25,6,FALSE)</f>
        <v>0</v>
      </c>
      <c r="CQ25" s="13" t="str">
        <f>CM25</f>
        <v>NADA</v>
      </c>
      <c r="CR25" s="26">
        <f>VLOOKUP(CQ25,$X$22:$AF$25,2,FALSE)</f>
        <v>0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0</v>
      </c>
      <c r="CV25" s="27">
        <f>VLOOKUP(CQ25,$X$22:$AF$25,6,FALSE)</f>
        <v>0</v>
      </c>
      <c r="CW25" s="27">
        <f>VLOOKUP(CQ25,$X$22:$AF$25,7,FALSE)</f>
        <v>0</v>
      </c>
      <c r="CX25" s="27">
        <f>VLOOKUP(CQ25,$X$22:$AF$25,8,FALSE)</f>
        <v>0</v>
      </c>
      <c r="CY25" s="27">
        <f>VLOOKUP(CQ25,$X$22:$AF$25,9,FALSE)</f>
        <v>-1</v>
      </c>
      <c r="DA25" s="1" t="str">
        <f>IF(ISNA(VLOOKUP(CQ25,K$6:L$25,1,FALSE))=TRUE,CM25,VLOOKUP(CQ25,K$6:L$25,1,FALSE))</f>
        <v>NADA</v>
      </c>
      <c r="DB25" s="1" t="str">
        <f>IF(ISNA(VLOOKUP(CQ25,K$6:L$25,2,FALSE))=TRUE,CM25,VLOOKUP(CQ25,K$6:L$25,2,FALSE))</f>
        <v>NADA</v>
      </c>
      <c r="DD25" s="1" t="str">
        <f>IF(DD24=CM25,CM24,IF(AND(CR26=CR25,CY26=CY25,DA26=CM26,DB26=CM25),DA26,CM25))</f>
        <v>NADA</v>
      </c>
      <c r="DE25" s="26">
        <f>VLOOKUP(DD25,$X$22:$AF$25,2,FALSE)</f>
        <v>0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0</v>
      </c>
      <c r="DI25" s="27">
        <f>VLOOKUP(DD25,$X$22:$AF$25,6,FALSE)</f>
        <v>0</v>
      </c>
      <c r="DJ25" s="27">
        <f>VLOOKUP(DD25,$X$22:$AF$25,7,FALSE)</f>
        <v>0</v>
      </c>
      <c r="DK25" s="27">
        <f>VLOOKUP(DD25,$X$22:$AF$25,8,FALSE)</f>
        <v>0</v>
      </c>
      <c r="DL25" s="27">
        <f>VLOOKUP(DD25,$X$22:$AF$25,9,FALSE)</f>
        <v>-1</v>
      </c>
    </row>
    <row r="26" spans="2:116" ht="22.5" customHeight="1" x14ac:dyDescent="0.3">
      <c r="B26" s="207" t="s">
        <v>14</v>
      </c>
      <c r="C26" s="208"/>
      <c r="D26" s="208"/>
      <c r="E26" s="208"/>
      <c r="F26" s="208"/>
      <c r="G26" s="208"/>
      <c r="H26" s="208"/>
      <c r="I26" s="208"/>
      <c r="J26" s="209"/>
      <c r="K26" s="6" t="str">
        <f>IF(F18&lt;&gt;"",IF(F18&gt;G18,E18,IF(G18&gt;F18,H18,"Empate")),"")</f>
        <v>CASCAIS</v>
      </c>
      <c r="L26" s="6" t="str">
        <f>IF(F18&lt;&gt;"",IF(F18&lt;G18,E18,IF(G18&lt;F18,H18,"Empate")),"")</f>
        <v>CARCAVELOS</v>
      </c>
      <c r="N26" s="192" t="str">
        <f t="shared" si="5"/>
        <v>ALGUEIRÃO</v>
      </c>
      <c r="O26" s="193">
        <f t="shared" si="5"/>
        <v>2</v>
      </c>
      <c r="P26" s="194">
        <f t="shared" si="5"/>
        <v>0</v>
      </c>
      <c r="Q26" s="194">
        <f t="shared" si="5"/>
        <v>0</v>
      </c>
      <c r="R26" s="194">
        <f t="shared" si="5"/>
        <v>2</v>
      </c>
      <c r="S26" s="194">
        <f t="shared" si="5"/>
        <v>1</v>
      </c>
      <c r="T26" s="194">
        <f t="shared" si="5"/>
        <v>27</v>
      </c>
      <c r="U26" s="194">
        <f t="shared" si="5"/>
        <v>-26</v>
      </c>
      <c r="V26" s="195">
        <f t="shared" si="5"/>
        <v>0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4">
        <v>19</v>
      </c>
      <c r="C27" s="95">
        <v>45827</v>
      </c>
      <c r="D27" s="96">
        <v>0.69791666666666663</v>
      </c>
      <c r="E27" s="169" t="s">
        <v>93</v>
      </c>
      <c r="F27" s="170">
        <v>11</v>
      </c>
      <c r="G27" s="170">
        <v>0</v>
      </c>
      <c r="H27" s="171" t="s">
        <v>102</v>
      </c>
      <c r="I27" s="166" t="s">
        <v>64</v>
      </c>
      <c r="J27" s="5"/>
      <c r="K27" s="6" t="str">
        <f>IF(F19&lt;&gt;"",IF(F19&gt;G19,E19,IF(G19&gt;F19,H19,"Empate")),"")</f>
        <v>REAL SC</v>
      </c>
      <c r="L27" s="6" t="str">
        <f>IF(F19&lt;&gt;"",IF(F19&lt;G19,E19,IF(G19&lt;F19,H19,"Empate")),"")</f>
        <v>TIRES</v>
      </c>
      <c r="N27" s="1"/>
      <c r="X27" s="15" t="s">
        <v>104</v>
      </c>
      <c r="Y27" s="15" t="s">
        <v>105</v>
      </c>
      <c r="Z27" s="15" t="s">
        <v>87</v>
      </c>
      <c r="AA27" s="15" t="s">
        <v>92</v>
      </c>
      <c r="AB27" s="15"/>
      <c r="AC27" s="15"/>
      <c r="AD27" s="15"/>
      <c r="AE27" s="15"/>
      <c r="AF27" s="15"/>
    </row>
    <row r="28" spans="2:116" ht="22.5" customHeight="1" x14ac:dyDescent="0.2">
      <c r="B28" s="94">
        <v>20</v>
      </c>
      <c r="C28" s="95">
        <v>45827</v>
      </c>
      <c r="D28" s="96">
        <v>0.69791666666666663</v>
      </c>
      <c r="E28" s="168" t="s">
        <v>88</v>
      </c>
      <c r="F28" s="3">
        <v>4</v>
      </c>
      <c r="G28" s="3">
        <v>2</v>
      </c>
      <c r="H28" s="172" t="s">
        <v>94</v>
      </c>
      <c r="I28" s="166" t="s">
        <v>65</v>
      </c>
      <c r="J28" s="5"/>
      <c r="K28" s="6" t="str">
        <f>IF(F20&lt;&gt;"",IF(F20&gt;G20,E20,IF(G20&gt;F20,H20,"Empate")),"")</f>
        <v>Empate</v>
      </c>
      <c r="L28" s="6" t="str">
        <f>IF(F20&lt;&gt;"",IF(F20&lt;G20,E20,IF(G20&lt;F20,H20,"Empate")),"")</f>
        <v>Empate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4">
        <v>21</v>
      </c>
      <c r="C29" s="95">
        <v>45827</v>
      </c>
      <c r="D29" s="96">
        <v>0.69791666666666663</v>
      </c>
      <c r="E29" s="168" t="s">
        <v>105</v>
      </c>
      <c r="F29" s="3">
        <v>1</v>
      </c>
      <c r="G29" s="3">
        <v>5</v>
      </c>
      <c r="H29" s="172" t="s">
        <v>89</v>
      </c>
      <c r="I29" s="166" t="s">
        <v>82</v>
      </c>
      <c r="J29" s="5"/>
      <c r="K29" s="6" t="str">
        <f>IF(F21&lt;&gt;"",IF(F21&gt;G21,E21,IF(G21&gt;F21,H21,"Empate")),"")</f>
        <v>OEIRAS</v>
      </c>
      <c r="L29" s="6" t="str">
        <f>IF(F21&lt;&gt;"",IF(F21&lt;G21,E21,IF(G21&lt;F21,H21,"Empate")),"")</f>
        <v>FONTAINHAS</v>
      </c>
      <c r="N29" s="116"/>
      <c r="O29" s="117"/>
      <c r="P29" s="117"/>
      <c r="Q29" s="117"/>
      <c r="R29" s="117"/>
      <c r="S29" s="117"/>
      <c r="T29" s="117"/>
      <c r="U29" s="117"/>
      <c r="V29" s="117"/>
      <c r="X29" s="14" t="s">
        <v>89</v>
      </c>
      <c r="Y29" s="15">
        <f>DCOUNT($E$5:$F$23,$F$5,$X33:$X34)+DCOUNT($G$5:$H$23,$G$5,$X33:$X34)</f>
        <v>2</v>
      </c>
      <c r="Z29" s="15">
        <f>COUNTIF($K$6:$K$35,X34)</f>
        <v>1</v>
      </c>
      <c r="AA29" s="15">
        <f>Y29-Z29-AB29</f>
        <v>0</v>
      </c>
      <c r="AB29" s="15">
        <f>COUNTIF($L$6:$L$35,X34)</f>
        <v>1</v>
      </c>
      <c r="AC29" s="15">
        <f>DSUM($E$5:$F$23,$F$5,$X33:$X34)+DSUM($G$5:$H$23,$G$5,$X33:$X34)</f>
        <v>21</v>
      </c>
      <c r="AD29" s="15">
        <f>DSUM($E$5:$G$23,$G$5,$X33:$X34)+DSUM($F$5:$H$23,$F$5,$X33:$X34)</f>
        <v>2</v>
      </c>
      <c r="AE29" s="15">
        <f>AC29-AD29</f>
        <v>19</v>
      </c>
      <c r="AF29" s="16">
        <f>Z29*3+AA29*1</f>
        <v>3</v>
      </c>
      <c r="AH29" s="17" t="str">
        <f>X29</f>
        <v>ESTORIL PRAIA</v>
      </c>
      <c r="AI29" s="18">
        <f>AF29</f>
        <v>3</v>
      </c>
      <c r="AJ29" s="19" t="str">
        <f>IF(AI29&gt;=AI30,AH29,AH30)</f>
        <v>ESTORIL PRAIA</v>
      </c>
      <c r="AK29" s="18">
        <f>VLOOKUP(AJ29,X29:AF32,9,FALSE)</f>
        <v>3</v>
      </c>
      <c r="AL29" s="19" t="str">
        <f>IF(AK29&gt;=AK31,AJ29,AJ31)</f>
        <v>MARISTAS</v>
      </c>
      <c r="AM29" s="18">
        <f>VLOOKUP(AL29,X29:AF32,9,FALSE)</f>
        <v>6</v>
      </c>
      <c r="AN29" s="19" t="str">
        <f>IF(AM29&gt;=AM32,AL29,AL32)</f>
        <v>MARISTAS</v>
      </c>
      <c r="AO29" s="18">
        <f>VLOOKUP(AN29,X29:AF32,9,FALSE)</f>
        <v>6</v>
      </c>
      <c r="AP29" s="19"/>
      <c r="AQ29" s="20"/>
      <c r="AR29" s="20"/>
      <c r="AS29" s="20"/>
      <c r="AT29" s="20"/>
      <c r="AU29" s="21"/>
      <c r="AV29" s="22" t="str">
        <f>AN29</f>
        <v>MARISTAS</v>
      </c>
      <c r="AW29" s="23">
        <f>AO29</f>
        <v>6</v>
      </c>
      <c r="AX29" s="18">
        <f>VLOOKUP(AV29,X29:AF32,8,FALSE)</f>
        <v>7</v>
      </c>
      <c r="AY29" s="19" t="str">
        <f>IF(AND(AW29=AW30,AX30&gt;AX29),AV30,AV29)</f>
        <v>MARISTAS</v>
      </c>
      <c r="AZ29" s="18"/>
      <c r="BA29" s="18"/>
      <c r="BB29" s="20"/>
      <c r="BC29" s="20"/>
      <c r="BD29" s="20"/>
      <c r="BE29" s="20"/>
      <c r="BF29" s="24">
        <f>AW29</f>
        <v>6</v>
      </c>
      <c r="BG29" s="25" t="str">
        <f>AY29</f>
        <v>MARISTAS</v>
      </c>
      <c r="BI29" s="13" t="str">
        <f>BG29</f>
        <v>MARISTAS</v>
      </c>
      <c r="BJ29" s="26">
        <f>VLOOKUP(BI29,X29:AF32,2,FALSE)</f>
        <v>2</v>
      </c>
      <c r="BK29" s="27">
        <f>VLOOKUP(BI29,X29:AF32,3,FALSE)</f>
        <v>2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7</v>
      </c>
      <c r="BO29" s="27">
        <f>VLOOKUP(BI29,X29:AF32,7,FALSE)</f>
        <v>0</v>
      </c>
      <c r="BP29" s="27">
        <f>VLOOKUP(BI29,X29:AF32,8,FALSE)</f>
        <v>7</v>
      </c>
      <c r="BQ29" s="27">
        <f>VLOOKUP(BI29,X29:AF32,9,FALSE)</f>
        <v>6</v>
      </c>
      <c r="BR29" s="1" t="str">
        <f>BI29</f>
        <v>MARISTAS</v>
      </c>
      <c r="BS29" s="1">
        <f>VLOOKUP(BR29,BI29:BQ32,9,FALSE)</f>
        <v>6</v>
      </c>
      <c r="BT29" s="1">
        <f>VLOOKUP(BR29,BI29:BQ32,8,FALSE)</f>
        <v>7</v>
      </c>
      <c r="BU29" s="28" t="str">
        <f>IF(AND(BS29=BS30,BT30&gt;BT29),BR30,BR29)</f>
        <v>MARISTAS</v>
      </c>
      <c r="BV29" s="29">
        <f>VLOOKUP(BU29,BI29:BQ32,9,FALSE)</f>
        <v>6</v>
      </c>
      <c r="BW29" s="29">
        <f>VLOOKUP(BU29,BI29:BQ32,8,FALSE)</f>
        <v>7</v>
      </c>
      <c r="BX29" s="28" t="str">
        <f>IF(AND(BV29=BV31,BW31&gt;BW29),BU31,BU29)</f>
        <v>MARISTAS</v>
      </c>
      <c r="BY29" s="1">
        <f>VLOOKUP(BX29,BI29:BQ32,9,FALSE)</f>
        <v>6</v>
      </c>
      <c r="BZ29" s="12">
        <f>VLOOKUP(BX29,BI29:BQ32,8,FALSE)</f>
        <v>7</v>
      </c>
      <c r="CA29" s="30" t="str">
        <f>IF(AND(BY29=BY32,BZ32&gt;BZ29),BX32,BX29)</f>
        <v>MARISTAS</v>
      </c>
      <c r="CB29" s="1">
        <f>VLOOKUP(CA29,BI29:BQ32,9,FALSE)</f>
        <v>6</v>
      </c>
      <c r="CC29" s="1">
        <f>VLOOKUP(CA29,BI29:BQ32,8,FALSE)</f>
        <v>7</v>
      </c>
      <c r="CD29" s="12">
        <f>VLOOKUP(CA29,BI29:BQ32,6,FALSE)</f>
        <v>7</v>
      </c>
      <c r="CE29" s="28" t="str">
        <f>IF(AND(CB29=CB30,CC29=CC30,CD30&gt;CD29),CA30,CA29)</f>
        <v>MARISTAS</v>
      </c>
      <c r="CF29" s="1">
        <f>VLOOKUP(CE29,BI29:BQ32,9,FALSE)</f>
        <v>6</v>
      </c>
      <c r="CG29" s="1">
        <f>VLOOKUP(CE29,BI29:BQ32,8,FALSE)</f>
        <v>7</v>
      </c>
      <c r="CH29" s="1">
        <f>VLOOKUP(CE29,BI29:BQ32,6,FALSE)</f>
        <v>7</v>
      </c>
      <c r="CI29" s="28" t="str">
        <f>IF(AND(CF29=CF31,CG29=CG31,CH31&gt;CH29),CE31,CE29)</f>
        <v>MARISTAS</v>
      </c>
      <c r="CJ29" s="1">
        <f>VLOOKUP(CI29,BI29:BQ32,9,FALSE)</f>
        <v>6</v>
      </c>
      <c r="CK29" s="1">
        <f>VLOOKUP(CI29,BI29:BQ32,8,FALSE)</f>
        <v>7</v>
      </c>
      <c r="CL29" s="1">
        <f>VLOOKUP(CI29,BI29:BQ32,6,FALSE)</f>
        <v>7</v>
      </c>
      <c r="CM29" s="28" t="str">
        <f>IF(AND(CJ29=CJ32,CK29=CK32,CL32&gt;CL29),CI32,CI29)</f>
        <v>MARISTAS</v>
      </c>
      <c r="CN29" s="1">
        <f>VLOOKUP(CM29,BI29:BQ32,9,FALSE)</f>
        <v>6</v>
      </c>
      <c r="CO29" s="1">
        <f>VLOOKUP(CM29,BI29:BQ32,8,FALSE)</f>
        <v>7</v>
      </c>
      <c r="CP29" s="1">
        <f>VLOOKUP(CM29,BI29:BQ32,6,FALSE)</f>
        <v>7</v>
      </c>
      <c r="CQ29" s="13" t="str">
        <f>CM29</f>
        <v>MARISTAS</v>
      </c>
      <c r="CR29" s="26">
        <f>VLOOKUP(CQ29,$X$29:$AF$32,2,FALSE)</f>
        <v>2</v>
      </c>
      <c r="CS29" s="27">
        <f>VLOOKUP(CQ29,$X$29:$AF$32,3,FALSE)</f>
        <v>2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7</v>
      </c>
      <c r="CW29" s="27">
        <f>VLOOKUP(CQ29,$X$29:$AF$32,7,FALSE)</f>
        <v>0</v>
      </c>
      <c r="CX29" s="27">
        <f>VLOOKUP(CQ29,$X$29:$AF$32,8,FALSE)</f>
        <v>7</v>
      </c>
      <c r="CY29" s="27">
        <f>VLOOKUP(CQ29,$X$29:$AF$32,9,FALSE)</f>
        <v>6</v>
      </c>
      <c r="DA29" s="1" t="str">
        <f>IF(ISNA(VLOOKUP(CQ29,K$6:L$25,1,FALSE))=TRUE,CM32,VLOOKUP(CQ29,K$6:L$25,1,FALSE))</f>
        <v>MARISTAS</v>
      </c>
      <c r="DB29" s="1" t="str">
        <f>IF(ISNA(VLOOKUP(CQ29,K$6:L$25,2,FALSE))=TRUE,CM32,VLOOKUP(CQ29,K$6:L$25,2,FALSE))</f>
        <v>ESTORIL PRAIA</v>
      </c>
      <c r="DD29" s="1" t="str">
        <f>IF(AND(CR30=CR29,CY30=CY29,DA30=CM30,DB30=CM29),DA30,CM29)</f>
        <v>MARISTAS</v>
      </c>
      <c r="DE29" s="26">
        <f>VLOOKUP(DD29,$X$29:$AF$32,2,FALSE)</f>
        <v>2</v>
      </c>
      <c r="DF29" s="27">
        <f>VLOOKUP(DD29,$X$29:$AF$32,3,FALSE)</f>
        <v>2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7</v>
      </c>
      <c r="DJ29" s="27">
        <f>VLOOKUP(DD29,$X$29:$AF$32,7,FALSE)</f>
        <v>0</v>
      </c>
      <c r="DK29" s="27">
        <f>VLOOKUP(DD29,$X$29:$AF$32,8,FALSE)</f>
        <v>7</v>
      </c>
      <c r="DL29" s="27">
        <f>VLOOKUP(DD29,$X$29:$AF$32,9,FALSE)</f>
        <v>6</v>
      </c>
    </row>
    <row r="30" spans="2:116" ht="22.5" customHeight="1" x14ac:dyDescent="0.3">
      <c r="B30" s="94">
        <v>22</v>
      </c>
      <c r="C30" s="95">
        <v>45827</v>
      </c>
      <c r="D30" s="96">
        <v>0.69791666666666663</v>
      </c>
      <c r="E30" s="168" t="s">
        <v>90</v>
      </c>
      <c r="F30" s="3">
        <v>1</v>
      </c>
      <c r="G30" s="3">
        <v>1</v>
      </c>
      <c r="H30" s="173" t="s">
        <v>104</v>
      </c>
      <c r="I30" s="166" t="s">
        <v>97</v>
      </c>
      <c r="J30" s="5" t="s">
        <v>106</v>
      </c>
      <c r="K30" s="6" t="str">
        <f>IF(F22&lt;&gt;"",IF(F22&gt;G22,E22,IF(G22&gt;F22,H22,"Empate")),"")</f>
        <v>ESTORIL AC</v>
      </c>
      <c r="L30" s="6" t="str">
        <f>IF(F22&lt;&gt;"",IF(F22&lt;G22,E22,IF(G22&lt;F22,H22,"Empate")),"")</f>
        <v>TORRE</v>
      </c>
      <c r="N30" s="118"/>
      <c r="O30" s="119"/>
      <c r="P30" s="119"/>
      <c r="Q30" s="119"/>
      <c r="R30" s="119"/>
      <c r="S30" s="119"/>
      <c r="T30" s="119"/>
      <c r="U30" s="119"/>
      <c r="V30" s="119"/>
      <c r="X30" s="14" t="s">
        <v>91</v>
      </c>
      <c r="Y30" s="15">
        <f>DCOUNT($E$5:$F$23,$F$5,$Y33:$Y34)+DCOUNT($G$5:$H$23,$G$5,$Y33:$Y34)</f>
        <v>2</v>
      </c>
      <c r="Z30" s="15">
        <f>COUNTIF($K$6:$K$35,Y34)</f>
        <v>0</v>
      </c>
      <c r="AA30" s="15">
        <f>Y30-Z30-AB30</f>
        <v>0</v>
      </c>
      <c r="AB30" s="15">
        <f>COUNTIF($L$6:$L$35,Y34)</f>
        <v>2</v>
      </c>
      <c r="AC30" s="15">
        <f>DSUM($E$5:$F$23,$F$5,$Y33:$Y34)+DSUM($G$5:$H$23,$G$5,$Y33:$Y34)</f>
        <v>1</v>
      </c>
      <c r="AD30" s="15">
        <f>DSUM($E$5:$G$23,$G$5,$Y33:$Y34)+DSUM($F$5:$H$23,$F$5,$Y33:$Y34)</f>
        <v>27</v>
      </c>
      <c r="AE30" s="15">
        <f>AC30-AD30</f>
        <v>-26</v>
      </c>
      <c r="AF30" s="16">
        <f>Z30*3+AA30*1</f>
        <v>0</v>
      </c>
      <c r="AH30" s="31" t="str">
        <f>X30</f>
        <v>ALGUEIRÃO</v>
      </c>
      <c r="AI30" s="32">
        <f>AF30</f>
        <v>0</v>
      </c>
      <c r="AJ30" s="30" t="str">
        <f>IF(AI30&lt;=AI29,AH30,AH29)</f>
        <v>ALGUEIRÃO</v>
      </c>
      <c r="AK30" s="32">
        <f>VLOOKUP(AJ30,X29:AF32,9,FALSE)</f>
        <v>0</v>
      </c>
      <c r="AL30" s="10" t="str">
        <f>AJ30</f>
        <v>ALGUEIRÃO</v>
      </c>
      <c r="AM30" s="32">
        <f>VLOOKUP(AL30,X29:AF32,9,FALSE)</f>
        <v>0</v>
      </c>
      <c r="AN30" s="10" t="str">
        <f>AL30</f>
        <v>ALGUEIRÃO</v>
      </c>
      <c r="AO30" s="32">
        <f>VLOOKUP(AN30,X29:AF32,9,FALSE)</f>
        <v>0</v>
      </c>
      <c r="AP30" s="30" t="str">
        <f>IF(AO30&gt;=AO31,AN30,AN31)</f>
        <v>ESTORIL PRAIA</v>
      </c>
      <c r="AQ30" s="32">
        <f>VLOOKUP(AP30,X29:AF32,9,FALSE)</f>
        <v>3</v>
      </c>
      <c r="AR30" s="30" t="str">
        <f>IF(AQ30&gt;=AQ32,AP30,AP32)</f>
        <v>ESTORIL PRAIA</v>
      </c>
      <c r="AS30" s="32">
        <f>VLOOKUP(AR30,X29:AF32,9,FALSE)</f>
        <v>3</v>
      </c>
      <c r="AU30" s="33"/>
      <c r="AV30" s="34" t="str">
        <f>AR30</f>
        <v>ESTORIL PRAIA</v>
      </c>
      <c r="AW30" s="35">
        <f>AS30</f>
        <v>3</v>
      </c>
      <c r="AX30" s="32">
        <f>VLOOKUP(AV30,X29:AF32,8,FALSE)</f>
        <v>19</v>
      </c>
      <c r="AY30" s="30" t="str">
        <f>IF(AND(AW29=AW30,AX30&gt;AX29),AV29,AV30)</f>
        <v>ESTORIL PRAIA</v>
      </c>
      <c r="AZ30" s="32">
        <f>VLOOKUP(AY30,X29:AF32,9,FALSE)</f>
        <v>3</v>
      </c>
      <c r="BA30" s="32">
        <f>VLOOKUP(AY30,X29:AF32,8,FALSE)</f>
        <v>19</v>
      </c>
      <c r="BB30" s="30" t="str">
        <f>IF(AND(AZ30=AZ31,BA31&gt;BA30),AY31,AY30)</f>
        <v>ESTORIL PRAIA</v>
      </c>
      <c r="BC30" s="32"/>
      <c r="BD30" s="32"/>
      <c r="BF30" s="36">
        <f>AZ30</f>
        <v>3</v>
      </c>
      <c r="BG30" s="37" t="str">
        <f>BB30</f>
        <v>ESTORIL PRAIA</v>
      </c>
      <c r="BI30" s="13" t="str">
        <f>BG30</f>
        <v>ESTORIL PRAIA</v>
      </c>
      <c r="BJ30" s="26">
        <f>VLOOKUP(BI30,X29:AF32,2,FALSE)</f>
        <v>2</v>
      </c>
      <c r="BK30" s="27">
        <f>VLOOKUP(BI30,X29:AF32,3,FALSE)</f>
        <v>1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21</v>
      </c>
      <c r="BO30" s="27">
        <f>VLOOKUP(BI30,X29:AF32,7,FALSE)</f>
        <v>2</v>
      </c>
      <c r="BP30" s="27">
        <f>VLOOKUP(BI30,X29:AF32,8,FALSE)</f>
        <v>19</v>
      </c>
      <c r="BQ30" s="27">
        <f>VLOOKUP(BI30,X29:AF32,9,FALSE)</f>
        <v>3</v>
      </c>
      <c r="BR30" s="1" t="str">
        <f>BI30</f>
        <v>ESTORIL PRAIA</v>
      </c>
      <c r="BS30" s="1">
        <f>VLOOKUP(BR30,BI29:BQ32,9,FALSE)</f>
        <v>3</v>
      </c>
      <c r="BT30" s="1">
        <f>VLOOKUP(BR30,BI29:BQ32,8,FALSE)</f>
        <v>19</v>
      </c>
      <c r="BU30" s="28" t="str">
        <f>IF(AND(BS29=BS30,BT30&gt;BT29),BR29,BR30)</f>
        <v>ESTORIL PRAIA</v>
      </c>
      <c r="BV30" s="29">
        <f>VLOOKUP(BU30,BI29:BQ32,9,FALSE)</f>
        <v>3</v>
      </c>
      <c r="BW30" s="29">
        <f>VLOOKUP(BU30,BI29:BQ32,8,FALSE)</f>
        <v>19</v>
      </c>
      <c r="BX30" s="29" t="str">
        <f>IF(AND(BV30=BV32,BW32&gt;BW30),BU32,BU30)</f>
        <v>ESTORIL PRAIA</v>
      </c>
      <c r="BY30" s="1">
        <f>VLOOKUP(BX30,BI29:BQ32,9,FALSE)</f>
        <v>3</v>
      </c>
      <c r="BZ30" s="12">
        <f>VLOOKUP(BX30,BI29:BQ32,8,FALSE)</f>
        <v>19</v>
      </c>
      <c r="CA30" s="1" t="str">
        <f>IF(AND(BY30=BY31,BZ31&gt;BZ30),BX31,BX30)</f>
        <v>ESTORIL PRAIA</v>
      </c>
      <c r="CB30" s="1">
        <f>VLOOKUP(CA30,BI29:BQ32,9,FALSE)</f>
        <v>3</v>
      </c>
      <c r="CC30" s="1">
        <f>VLOOKUP(CA30,BI29:BQ32,8,FALSE)</f>
        <v>19</v>
      </c>
      <c r="CD30" s="12">
        <f>VLOOKUP(CA30,BI29:BQ32,6,FALSE)</f>
        <v>21</v>
      </c>
      <c r="CE30" s="28" t="str">
        <f>IF(AND(CB29=CB30,CC29=CC30,CD30&gt;CD29),CA29,CA30)</f>
        <v>ESTORIL PRAIA</v>
      </c>
      <c r="CF30" s="1">
        <f>VLOOKUP(CE30,BI29:BQ32,9,FALSE)</f>
        <v>3</v>
      </c>
      <c r="CG30" s="1">
        <f>VLOOKUP(CE30,BI29:BQ32,8,FALSE)</f>
        <v>19</v>
      </c>
      <c r="CH30" s="1">
        <f>VLOOKUP(CE30,BI29:BQ32,6,FALSE)</f>
        <v>21</v>
      </c>
      <c r="CI30" s="29" t="str">
        <f>IF(AND(CF30=CF32,CG30=CG32,CH32&gt;CH30),CE32,CE30)</f>
        <v>ESTORIL PRAIA</v>
      </c>
      <c r="CJ30" s="1">
        <f>VLOOKUP(CI30,BI29:BQ32,9,FALSE)</f>
        <v>3</v>
      </c>
      <c r="CK30" s="1">
        <f>VLOOKUP(CI30,BI29:BQ32,8,FALSE)</f>
        <v>19</v>
      </c>
      <c r="CL30" s="1">
        <f>VLOOKUP(CI30,BI29:BQ32,6,FALSE)</f>
        <v>21</v>
      </c>
      <c r="CM30" s="29" t="str">
        <f>IF(AND(CJ30=CJ31,CK30=CK31,CL31&gt;CL30),CI31,CI30)</f>
        <v>ESTORIL PRAIA</v>
      </c>
      <c r="CN30" s="1">
        <f>VLOOKUP(CM30,BI29:BQ32,9,FALSE)</f>
        <v>3</v>
      </c>
      <c r="CO30" s="1">
        <f>VLOOKUP(CM30,BI29:BQ32,8,FALSE)</f>
        <v>19</v>
      </c>
      <c r="CP30" s="1">
        <f>VLOOKUP(CM30,BI29:BQ32,6,FALSE)</f>
        <v>21</v>
      </c>
      <c r="CQ30" s="13" t="str">
        <f>CM30</f>
        <v>ESTORIL PRAIA</v>
      </c>
      <c r="CR30" s="26">
        <f>VLOOKUP(CQ30,$X$29:$AF$32,2,FALSE)</f>
        <v>2</v>
      </c>
      <c r="CS30" s="27">
        <f>VLOOKUP(CQ30,$X$29:$AF$32,3,FALSE)</f>
        <v>1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21</v>
      </c>
      <c r="CW30" s="27">
        <f>VLOOKUP(CQ30,$X$29:$AF$32,7,FALSE)</f>
        <v>2</v>
      </c>
      <c r="CX30" s="27">
        <f>VLOOKUP(CQ30,$X$29:$AF$32,8,FALSE)</f>
        <v>19</v>
      </c>
      <c r="CY30" s="27">
        <f>VLOOKUP(CQ30,$X$29:$AF$32,9,FALSE)</f>
        <v>3</v>
      </c>
      <c r="DA30" s="1" t="str">
        <f>IF(ISNA(VLOOKUP(CQ30,K$6:L$25,1,FALSE))=TRUE,CM32,VLOOKUP(CQ30,K$6:L$25,1,FALSE))</f>
        <v>ESTORIL PRAIA</v>
      </c>
      <c r="DB30" s="1" t="str">
        <f>IF(ISNA(VLOOKUP(CQ30,K$6:L$25,2,FALSE))=TRUE,CM32,VLOOKUP(CQ30,K$6:L$25,2,FALSE))</f>
        <v>ALGUEIRÃO</v>
      </c>
      <c r="DD30" s="1" t="str">
        <f>IF(DD29=CM30,CM29,IF(AND(CR31=CR30,CY31=CY30,DA31=CM31,DB31=CM30),DA31,CM30))</f>
        <v>ESTORIL PRAIA</v>
      </c>
      <c r="DE30" s="26">
        <f>VLOOKUP(DD30,$X$29:$AF$32,2,FALSE)</f>
        <v>2</v>
      </c>
      <c r="DF30" s="27">
        <f>VLOOKUP(DD30,$X$29:$AF$32,3,FALSE)</f>
        <v>1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21</v>
      </c>
      <c r="DJ30" s="27">
        <f>VLOOKUP(DD30,$X$29:$AF$32,7,FALSE)</f>
        <v>2</v>
      </c>
      <c r="DK30" s="27">
        <f>VLOOKUP(DD30,$X$29:$AF$32,8,FALSE)</f>
        <v>19</v>
      </c>
      <c r="DL30" s="27">
        <f>VLOOKUP(DD30,$X$29:$AF$32,9,FALSE)</f>
        <v>3</v>
      </c>
    </row>
    <row r="31" spans="2:116" ht="22.5" customHeight="1" x14ac:dyDescent="0.3">
      <c r="B31" s="210" t="s">
        <v>15</v>
      </c>
      <c r="C31" s="211"/>
      <c r="D31" s="211"/>
      <c r="E31" s="211"/>
      <c r="F31" s="211"/>
      <c r="G31" s="211"/>
      <c r="H31" s="211"/>
      <c r="I31" s="211"/>
      <c r="J31" s="212"/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N31" s="118"/>
      <c r="O31" s="119"/>
      <c r="P31" s="119"/>
      <c r="Q31" s="119"/>
      <c r="R31" s="119"/>
      <c r="S31" s="119"/>
      <c r="T31" s="119"/>
      <c r="U31" s="119"/>
      <c r="V31" s="119"/>
      <c r="X31" s="14" t="s">
        <v>90</v>
      </c>
      <c r="Y31" s="15">
        <f>DCOUNT($E$5:$F$23,$F$5,$Z33:$Z34)+DCOUNT($G$5:$H$23,$G$5,$Z33:$Z34)</f>
        <v>2</v>
      </c>
      <c r="Z31" s="15">
        <f>COUNTIF($K$6:$K$35,Z34)</f>
        <v>2</v>
      </c>
      <c r="AA31" s="15">
        <f>Y31-Z31-AB31</f>
        <v>0</v>
      </c>
      <c r="AB31" s="15">
        <f>COUNTIF($L$6:$L$35,Z34)</f>
        <v>0</v>
      </c>
      <c r="AC31" s="15">
        <f>DSUM($E$5:$F$23,$F$5,$Z33:$Z34)+DSUM($G$5:$H$23,$G$5,$Z33:$Z34)</f>
        <v>7</v>
      </c>
      <c r="AD31" s="15">
        <f>DSUM($E$5:$G$23,$G$5,$Z33:$Z34)+DSUM($F$5:$H$23,$F$5,$Z33:$Z34)</f>
        <v>0</v>
      </c>
      <c r="AE31" s="15">
        <f>AC31-AD31</f>
        <v>7</v>
      </c>
      <c r="AF31" s="16">
        <f>Z31*3+AA31*1</f>
        <v>6</v>
      </c>
      <c r="AH31" s="31" t="str">
        <f>X31</f>
        <v>MARISTAS</v>
      </c>
      <c r="AI31" s="32">
        <f>AF31</f>
        <v>6</v>
      </c>
      <c r="AJ31" s="10" t="str">
        <f>AH31</f>
        <v>MARISTAS</v>
      </c>
      <c r="AK31" s="32">
        <f>VLOOKUP(AJ31,X29:AF32,9,FALSE)</f>
        <v>6</v>
      </c>
      <c r="AL31" s="30" t="str">
        <f>IF(AK31&lt;=AK29,AJ31,AJ29)</f>
        <v>ESTORIL PRAIA</v>
      </c>
      <c r="AM31" s="32">
        <f>VLOOKUP(AL31,X29:AF32,9,FALSE)</f>
        <v>3</v>
      </c>
      <c r="AN31" s="10" t="str">
        <f>AL31</f>
        <v>ESTORIL PRAIA</v>
      </c>
      <c r="AO31" s="32">
        <f>VLOOKUP(AN31,X29:AF32,9,FALSE)</f>
        <v>3</v>
      </c>
      <c r="AP31" s="30" t="str">
        <f>IF(AO31&lt;=AO30,AN31,AN30)</f>
        <v>ALGUEIRÃO</v>
      </c>
      <c r="AQ31" s="32">
        <f>VLOOKUP(AP31,X29:AF32,9,FALSE)</f>
        <v>0</v>
      </c>
      <c r="AR31" s="10" t="str">
        <f>AP31</f>
        <v>ALGUEIRÃO</v>
      </c>
      <c r="AS31" s="32">
        <f>VLOOKUP(AR31,X29:AF32,9,FALSE)</f>
        <v>0</v>
      </c>
      <c r="AT31" s="30" t="str">
        <f>IF(AS31&gt;=AS32,AR31,AR32)</f>
        <v>ALGUEIRÃO</v>
      </c>
      <c r="AU31" s="38">
        <f>VLOOKUP(AT31,X29:AF32,9,FALSE)</f>
        <v>0</v>
      </c>
      <c r="AV31" s="34" t="str">
        <f>AT31</f>
        <v>ALGUEIRÃO</v>
      </c>
      <c r="AW31" s="35">
        <f>AU31</f>
        <v>0</v>
      </c>
      <c r="AX31" s="32">
        <f>VLOOKUP(AV31,X29:AF32,8,FALSE)</f>
        <v>-26</v>
      </c>
      <c r="AY31" s="10" t="str">
        <f>AV31</f>
        <v>ALGUEIRÃO</v>
      </c>
      <c r="AZ31" s="32">
        <f>VLOOKUP(AY31,X29:AF32,9,FALSE)</f>
        <v>0</v>
      </c>
      <c r="BA31" s="32">
        <f>VLOOKUP(AY31,X29:AF32,8,FALSE)</f>
        <v>-26</v>
      </c>
      <c r="BB31" s="30" t="str">
        <f>IF(AND(AZ30=AZ31,BA31&gt;BA30),AY30,AY31)</f>
        <v>ALGUEIRÃO</v>
      </c>
      <c r="BC31" s="32">
        <f>VLOOKUP(BB31,X29:AF32,9,FALSE)</f>
        <v>0</v>
      </c>
      <c r="BD31" s="32">
        <f>VLOOKUP(BB31,X29:AF32,8,FALSE)</f>
        <v>-26</v>
      </c>
      <c r="BE31" s="30" t="str">
        <f>IF(AND(BC31=BC32,BD32&gt;BD31),BB32,BB31)</f>
        <v>ALGUEIRÃO</v>
      </c>
      <c r="BF31" s="36">
        <f>BC31</f>
        <v>0</v>
      </c>
      <c r="BG31" s="37" t="str">
        <f>BE31</f>
        <v>ALGUEIRÃO</v>
      </c>
      <c r="BI31" s="13" t="str">
        <f>BG31</f>
        <v>ALGUEIRÃO</v>
      </c>
      <c r="BJ31" s="26">
        <f>VLOOKUP(BI31,X29:AF32,2,FALSE)</f>
        <v>2</v>
      </c>
      <c r="BK31" s="27">
        <f>VLOOKUP(BI31,X29:AF32,3,FALSE)</f>
        <v>0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1</v>
      </c>
      <c r="BO31" s="27">
        <f>VLOOKUP(BI31,X29:AF32,7,FALSE)</f>
        <v>27</v>
      </c>
      <c r="BP31" s="27">
        <f>VLOOKUP(BI31,X29:AF32,8,FALSE)</f>
        <v>-26</v>
      </c>
      <c r="BQ31" s="27">
        <f>VLOOKUP(BI31,X29:AF32,9,FALSE)</f>
        <v>0</v>
      </c>
      <c r="BR31" s="1" t="str">
        <f>BI31</f>
        <v>ALGUEIRÃO</v>
      </c>
      <c r="BS31" s="1">
        <f>VLOOKUP(BR31,BI29:BQ32,9,FALSE)</f>
        <v>0</v>
      </c>
      <c r="BT31" s="1">
        <f>VLOOKUP(BR31,BI29:BQ32,8,FALSE)</f>
        <v>-26</v>
      </c>
      <c r="BU31" s="29" t="str">
        <f>IF(AND(BS31=BS32,BT32&gt;BT31),BR32,BR31)</f>
        <v>ALGUEIRÃO</v>
      </c>
      <c r="BV31" s="29">
        <f>VLOOKUP(BU31,BI29:BQ32,9,FALSE)</f>
        <v>0</v>
      </c>
      <c r="BW31" s="29">
        <f>VLOOKUP(BU31,BI29:BQ32,8,FALSE)</f>
        <v>-26</v>
      </c>
      <c r="BX31" s="28" t="str">
        <f>IF(AND(BV29=BV31,BW31&gt;BW29),BU29,BU31)</f>
        <v>ALGUEIRÃO</v>
      </c>
      <c r="BY31" s="1">
        <f>VLOOKUP(BX31,BI29:BQ32,9,FALSE)</f>
        <v>0</v>
      </c>
      <c r="BZ31" s="12">
        <f>VLOOKUP(BX31,BI29:BQ32,8,FALSE)</f>
        <v>-26</v>
      </c>
      <c r="CA31" s="1" t="str">
        <f>IF(AND(BY30=BY31,BZ31&gt;BZ30),BX30,BX31)</f>
        <v>ALGUEIRÃO</v>
      </c>
      <c r="CB31" s="1">
        <f>VLOOKUP(CA31,BI29:BQ32,9,FALSE)</f>
        <v>0</v>
      </c>
      <c r="CC31" s="1">
        <f>VLOOKUP(CA31,BI29:BQ32,8,FALSE)</f>
        <v>-26</v>
      </c>
      <c r="CD31" s="12">
        <f>VLOOKUP(CA31,BI29:BQ32,6,FALSE)</f>
        <v>1</v>
      </c>
      <c r="CE31" s="29" t="str">
        <f>IF(AND(CB31=CB32,CC31=CC32,CD32&gt;CD31),CA32,CA31)</f>
        <v>ALGUEIRÃO</v>
      </c>
      <c r="CF31" s="1">
        <f>VLOOKUP(CE31,BI29:BQ32,9,FALSE)</f>
        <v>0</v>
      </c>
      <c r="CG31" s="1">
        <f>VLOOKUP(CE31,BI29:BQ32,8,FALSE)</f>
        <v>-26</v>
      </c>
      <c r="CH31" s="1">
        <f>VLOOKUP(CE31,BI29:BQ32,6,FALSE)</f>
        <v>1</v>
      </c>
      <c r="CI31" s="28" t="str">
        <f>IF(AND(CF29=CF31,CG29=CG31,CH31&gt;CH29),CE29,CE31)</f>
        <v>ALGUEIRÃO</v>
      </c>
      <c r="CJ31" s="1">
        <f>VLOOKUP(CI31,BI29:BQ32,9,FALSE)</f>
        <v>0</v>
      </c>
      <c r="CK31" s="1">
        <f>VLOOKUP(CI31,BI29:BQ32,8,FALSE)</f>
        <v>-26</v>
      </c>
      <c r="CL31" s="1">
        <f>VLOOKUP(CI31,BI29:BQ32,6,FALSE)</f>
        <v>1</v>
      </c>
      <c r="CM31" s="29" t="str">
        <f>IF(AND(CJ30=CJ31,CK30=CK31,CL31&gt;CL30),CI30,CI31)</f>
        <v>ALGUEIRÃO</v>
      </c>
      <c r="CN31" s="1">
        <f>VLOOKUP(CM31,BI29:BQ32,9,FALSE)</f>
        <v>0</v>
      </c>
      <c r="CO31" s="1">
        <f>VLOOKUP(CM31,BI29:BQ32,8,FALSE)</f>
        <v>-26</v>
      </c>
      <c r="CP31" s="1">
        <f>VLOOKUP(CM31,BI29:BQ32,6,FALSE)</f>
        <v>1</v>
      </c>
      <c r="CQ31" s="13" t="str">
        <f>CM31</f>
        <v>ALGUEIRÃO</v>
      </c>
      <c r="CR31" s="26">
        <f>VLOOKUP(CQ31,$X$29:$AF$32,2,FALSE)</f>
        <v>2</v>
      </c>
      <c r="CS31" s="27">
        <f>VLOOKUP(CQ31,$X$29:$AF$32,3,FALSE)</f>
        <v>0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1</v>
      </c>
      <c r="CW31" s="27">
        <f>VLOOKUP(CQ31,$X$29:$AF$32,7,FALSE)</f>
        <v>27</v>
      </c>
      <c r="CX31" s="27">
        <f>VLOOKUP(CQ31,$X$29:$AF$32,8,FALSE)</f>
        <v>-26</v>
      </c>
      <c r="CY31" s="27">
        <f>VLOOKUP(CQ31,$X$29:$AF$32,9,FALSE)</f>
        <v>0</v>
      </c>
      <c r="DA31" s="1" t="str">
        <f>IF(ISNA(VLOOKUP(CQ31,K$6:L$25,1,FALSE))=TRUE,CM32,VLOOKUP(CQ31,K$6:L$25,1,FALSE))</f>
        <v>NADA2</v>
      </c>
      <c r="DB31" s="1" t="str">
        <f>IF(ISNA(VLOOKUP(CQ31,K$6:L$25,2,FALSE))=TRUE,CM32,VLOOKUP(CQ31,K$6:L$25,2,FALSE))</f>
        <v>NADA2</v>
      </c>
      <c r="DD31" s="1" t="str">
        <f>IF(DD30=CM31,CM30,IF(AND(CR32=CR31,CY32=CY31,DA32=CM32,DB32=CM31),DA32,CM31))</f>
        <v>ALGUEIRÃO</v>
      </c>
      <c r="DE31" s="26">
        <f>VLOOKUP(DD31,$X$29:$AF$32,2,FALSE)</f>
        <v>2</v>
      </c>
      <c r="DF31" s="27">
        <f>VLOOKUP(DD31,$X$29:$AF$32,3,FALSE)</f>
        <v>0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1</v>
      </c>
      <c r="DJ31" s="27">
        <f>VLOOKUP(DD31,$X$29:$AF$32,7,FALSE)</f>
        <v>27</v>
      </c>
      <c r="DK31" s="27">
        <f>VLOOKUP(DD31,$X$29:$AF$32,8,FALSE)</f>
        <v>-26</v>
      </c>
      <c r="DL31" s="27">
        <f>VLOOKUP(DD31,$X$29:$AF$32,9,FALSE)</f>
        <v>0</v>
      </c>
    </row>
    <row r="32" spans="2:116" ht="22.5" customHeight="1" x14ac:dyDescent="0.3">
      <c r="B32" s="94">
        <v>25</v>
      </c>
      <c r="C32" s="95">
        <v>45828</v>
      </c>
      <c r="D32" s="96">
        <v>0.69791666666666663</v>
      </c>
      <c r="E32" s="169" t="s">
        <v>93</v>
      </c>
      <c r="F32" s="3">
        <v>6</v>
      </c>
      <c r="G32" s="3">
        <v>2</v>
      </c>
      <c r="H32" s="168" t="s">
        <v>89</v>
      </c>
      <c r="I32" s="166" t="s">
        <v>64</v>
      </c>
      <c r="J32" s="5"/>
      <c r="K32" s="6" t="str">
        <f>IF(F23&lt;&gt;"",IF(F23&gt;G23,E23,IF(G23&gt;F23,H23,"Empate")),"")</f>
        <v>MARISTAS</v>
      </c>
      <c r="L32" s="6" t="str">
        <f>IF(F23&lt;&gt;"",IF(F23&lt;G23,E23,IF(G23&lt;F23,H23,"Empate")),"")</f>
        <v>ALGUEIRÃO</v>
      </c>
      <c r="N32" s="118"/>
      <c r="O32" s="119"/>
      <c r="P32" s="119"/>
      <c r="Q32" s="119"/>
      <c r="R32" s="119"/>
      <c r="S32" s="119"/>
      <c r="T32" s="119"/>
      <c r="U32" s="119"/>
      <c r="V32" s="119"/>
      <c r="X32" s="4" t="s">
        <v>95</v>
      </c>
      <c r="Y32" s="39">
        <f>DCOUNT($E$5:$F$23,$F$5,$AA33:$AA34)+DCOUNT($G$5:$H$23,$G$5,$AA33:$AA34)</f>
        <v>0</v>
      </c>
      <c r="Z32" s="39">
        <f>COUNTIF($K$6:$K$35,AA34)</f>
        <v>0</v>
      </c>
      <c r="AA32" s="39">
        <f>Y32-Z32-AB32</f>
        <v>0</v>
      </c>
      <c r="AB32" s="39">
        <f>COUNTIF($L$6:$L$35,AA34)</f>
        <v>0</v>
      </c>
      <c r="AC32" s="39">
        <f>DSUM($E$5:$F$23,$F$5,$AA33:$AA34)+DSUM($G$5:$H$23,$G$5,$AA33:$AA34)</f>
        <v>0</v>
      </c>
      <c r="AD32" s="39">
        <f>DSUM($E$5:$G$23,$G$5,$AA33:$AA34)+DSUM($F$5:$H$23,$F$5,$AA33:$AA34)</f>
        <v>0</v>
      </c>
      <c r="AE32" s="39">
        <f>AC32-AD32</f>
        <v>0</v>
      </c>
      <c r="AF32" s="40">
        <v>-1</v>
      </c>
      <c r="AH32" s="41" t="str">
        <f>X32</f>
        <v>NADA2</v>
      </c>
      <c r="AI32" s="42">
        <f>AF32</f>
        <v>-1</v>
      </c>
      <c r="AJ32" s="43" t="str">
        <f>AH32</f>
        <v>NADA2</v>
      </c>
      <c r="AK32" s="42">
        <f>VLOOKUP(AJ32,X29:AF32,9,FALSE)</f>
        <v>-1</v>
      </c>
      <c r="AL32" s="43" t="str">
        <f>AJ32</f>
        <v>NADA2</v>
      </c>
      <c r="AM32" s="42">
        <f>VLOOKUP(AL32,X29:AF32,9,FALSE)</f>
        <v>-1</v>
      </c>
      <c r="AN32" s="44" t="str">
        <f>IF(AM32&lt;=AM29,AL32,AL29)</f>
        <v>NADA2</v>
      </c>
      <c r="AO32" s="42">
        <f>VLOOKUP(AN32,X29:AF32,9,FALSE)</f>
        <v>-1</v>
      </c>
      <c r="AP32" s="43" t="str">
        <f>AN32</f>
        <v>NADA2</v>
      </c>
      <c r="AQ32" s="42">
        <f>VLOOKUP(AP32,X29:AF32,9,FALSE)</f>
        <v>-1</v>
      </c>
      <c r="AR32" s="44" t="str">
        <f>IF(AQ32&lt;=AQ30,AP32,AP30)</f>
        <v>NADA2</v>
      </c>
      <c r="AS32" s="42">
        <f>VLOOKUP(AR32,X29:AF32,9,FALSE)</f>
        <v>-1</v>
      </c>
      <c r="AT32" s="44" t="str">
        <f>IF(AS32&lt;=AS31,AR32,AR31)</f>
        <v>NADA2</v>
      </c>
      <c r="AU32" s="45">
        <f>VLOOKUP(AT32,X29:AF32,9,FALSE)</f>
        <v>-1</v>
      </c>
      <c r="AV32" s="46" t="str">
        <f>AT32</f>
        <v>NADA2</v>
      </c>
      <c r="AW32" s="47">
        <f>AU32</f>
        <v>-1</v>
      </c>
      <c r="AX32" s="42">
        <f>VLOOKUP(AV32,X29:AF32,8,FALSE)</f>
        <v>0</v>
      </c>
      <c r="AY32" s="43" t="str">
        <f>AV32</f>
        <v>NADA2</v>
      </c>
      <c r="AZ32" s="42">
        <f>VLOOKUP(AY32,X29:AF32,9,FALSE)</f>
        <v>-1</v>
      </c>
      <c r="BA32" s="42">
        <f>VLOOKUP(AY32,X29:AF32,8,FALSE)</f>
        <v>0</v>
      </c>
      <c r="BB32" s="43" t="str">
        <f>AY32</f>
        <v>NADA2</v>
      </c>
      <c r="BC32" s="42">
        <f>VLOOKUP(BB32,X29:AF32,9,FALSE)</f>
        <v>-1</v>
      </c>
      <c r="BD32" s="42">
        <f>VLOOKUP(BB32,X29:AF32,8,FALSE)</f>
        <v>0</v>
      </c>
      <c r="BE32" s="44" t="str">
        <f>IF(AND(BC31=BC32,BD32&gt;BD31),BB31,BB32)</f>
        <v>NADA2</v>
      </c>
      <c r="BF32" s="48">
        <f>VLOOKUP(BE32,X29:AF32,9,FALSE)</f>
        <v>-1</v>
      </c>
      <c r="BG32" s="49" t="str">
        <f>BE32</f>
        <v>NADA2</v>
      </c>
      <c r="BI32" s="13" t="str">
        <f>BG32</f>
        <v>NADA2</v>
      </c>
      <c r="BJ32" s="26">
        <f>VLOOKUP(BI32,X29:AF32,2,FALSE)</f>
        <v>0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0</v>
      </c>
      <c r="BN32" s="27">
        <f>VLOOKUP(BI32,X29:AF32,6,FALSE)</f>
        <v>0</v>
      </c>
      <c r="BO32" s="27">
        <f>VLOOKUP(BI32,X29:AF32,7,FALSE)</f>
        <v>0</v>
      </c>
      <c r="BP32" s="27">
        <f>VLOOKUP(BI32,X29:AF32,8,FALSE)</f>
        <v>0</v>
      </c>
      <c r="BQ32" s="27">
        <f>VLOOKUP(BI32,X29:AF32,9,FALSE)</f>
        <v>-1</v>
      </c>
      <c r="BR32" s="1" t="str">
        <f>BI32</f>
        <v>NADA2</v>
      </c>
      <c r="BS32" s="1">
        <f>VLOOKUP(BR32,BI29:BQ32,9,FALSE)</f>
        <v>-1</v>
      </c>
      <c r="BT32" s="1">
        <f>VLOOKUP(BR32,BI29:BQ32,8,FALSE)</f>
        <v>0</v>
      </c>
      <c r="BU32" s="29" t="str">
        <f>IF(AND(BS31=BS32,BT32&gt;BT31),BR31,BR32)</f>
        <v>NADA2</v>
      </c>
      <c r="BV32" s="29">
        <f>VLOOKUP(BU32,BI29:BQ32,9,FALSE)</f>
        <v>-1</v>
      </c>
      <c r="BW32" s="29">
        <f>VLOOKUP(BU32,BI29:BQ32,8,FALSE)</f>
        <v>0</v>
      </c>
      <c r="BX32" s="29" t="str">
        <f>IF(AND(BV30=BV32,BW32&gt;BW30),BU30,BU32)</f>
        <v>NADA2</v>
      </c>
      <c r="BY32" s="1">
        <f>VLOOKUP(BX32,BI29:BQ32,9,FALSE)</f>
        <v>-1</v>
      </c>
      <c r="BZ32" s="12">
        <f>VLOOKUP(BX32,BI29:BQ32,8,FALSE)</f>
        <v>0</v>
      </c>
      <c r="CA32" s="30" t="str">
        <f>IF(AND(BY29=BY32,BZ32&gt;BZ29),BX29,BX32)</f>
        <v>NADA2</v>
      </c>
      <c r="CB32" s="1">
        <f>VLOOKUP(CA32,BI29:BQ32,9,FALSE)</f>
        <v>-1</v>
      </c>
      <c r="CC32" s="1">
        <f>VLOOKUP(CA32,BI29:BQ32,8,FALSE)</f>
        <v>0</v>
      </c>
      <c r="CD32" s="12">
        <f>VLOOKUP(CA32,BI29:BQ32,6,FALSE)</f>
        <v>0</v>
      </c>
      <c r="CE32" s="29" t="str">
        <f>IF(AND(CB31=CB32,CC31=CC32,CD32&gt;CD31),CA31,CA32)</f>
        <v>NADA2</v>
      </c>
      <c r="CF32" s="1">
        <f>VLOOKUP(CE32,BI29:BQ32,9,FALSE)</f>
        <v>-1</v>
      </c>
      <c r="CG32" s="1">
        <f>VLOOKUP(CE32,BI29:BQ32,8,FALSE)</f>
        <v>0</v>
      </c>
      <c r="CH32" s="1">
        <f>VLOOKUP(CE32,BI29:BQ32,6,FALSE)</f>
        <v>0</v>
      </c>
      <c r="CI32" s="29" t="str">
        <f>IF(AND(CF30=CF32,CG30=CG32,CH32&gt;CH30),CE30,CE32)</f>
        <v>NADA2</v>
      </c>
      <c r="CJ32" s="1">
        <f>VLOOKUP(CI32,BI29:BQ32,9,FALSE)</f>
        <v>-1</v>
      </c>
      <c r="CK32" s="1">
        <f>VLOOKUP(CI32,BI29:BQ32,8,FALSE)</f>
        <v>0</v>
      </c>
      <c r="CL32" s="1">
        <f>VLOOKUP(CI32,BI29:BQ32,6,FALSE)</f>
        <v>0</v>
      </c>
      <c r="CM32" s="28" t="str">
        <f>IF(AND(CJ29=CJ32,CK29=CK32,CL32&gt;CL29),CI29,CI32)</f>
        <v>NADA2</v>
      </c>
      <c r="CN32" s="1">
        <f>VLOOKUP(CM32,BI29:BQ32,9,FALSE)</f>
        <v>-1</v>
      </c>
      <c r="CO32" s="1">
        <f>VLOOKUP(CM32,BI29:BQ32,8,FALSE)</f>
        <v>0</v>
      </c>
      <c r="CP32" s="1">
        <f>VLOOKUP(CM32,BI29:BQ32,6,FALSE)</f>
        <v>0</v>
      </c>
      <c r="CQ32" s="13" t="str">
        <f>CM32</f>
        <v>NADA2</v>
      </c>
      <c r="CR32" s="26">
        <f>VLOOKUP(CQ32,$X$29:$AF$32,2,FALSE)</f>
        <v>0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0</v>
      </c>
      <c r="CV32" s="27">
        <f>VLOOKUP(CQ32,$X$29:$AF$32,6,FALSE)</f>
        <v>0</v>
      </c>
      <c r="CW32" s="27">
        <f>VLOOKUP(CQ32,$X$29:$AF$32,7,FALSE)</f>
        <v>0</v>
      </c>
      <c r="CX32" s="27">
        <f>VLOOKUP(CQ32,$X$29:$AF$32,8,FALSE)</f>
        <v>0</v>
      </c>
      <c r="CY32" s="27">
        <f>VLOOKUP(CQ32,$X$29:$AF$32,9,FALSE)</f>
        <v>-1</v>
      </c>
      <c r="DA32" s="1" t="str">
        <f>IF(ISNA(VLOOKUP(CQ32,K$6:L$25,1,FALSE))=TRUE,CM32,VLOOKUP(CQ32,K$6:L$25,1,FALSE))</f>
        <v>NADA2</v>
      </c>
      <c r="DB32" s="1" t="str">
        <f>IF(ISNA(VLOOKUP(CQ32,K$6:L$25,2,FALSE))=TRUE,CM32,VLOOKUP(CQ32,K$6:L$25,2,FALSE))</f>
        <v>NADA2</v>
      </c>
      <c r="DD32" s="1" t="str">
        <f>IF(DD31=CM32,CM31,IF(AND(CR33=CR32,CY33=CY32,DA33=CM33,DB33=CM32),DA33,CM32))</f>
        <v>NADA2</v>
      </c>
      <c r="DE32" s="26">
        <f>VLOOKUP(DD32,$X$29:$AF$32,2,FALSE)</f>
        <v>0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0</v>
      </c>
      <c r="DI32" s="27">
        <f>VLOOKUP(DD32,$X$29:$AF$32,6,FALSE)</f>
        <v>0</v>
      </c>
      <c r="DJ32" s="27">
        <f>VLOOKUP(DD32,$X$29:$AF$32,7,FALSE)</f>
        <v>0</v>
      </c>
      <c r="DK32" s="27">
        <f>VLOOKUP(DD32,$X$29:$AF$32,8,FALSE)</f>
        <v>0</v>
      </c>
      <c r="DL32" s="27">
        <f>VLOOKUP(DD32,$X$29:$AF$32,9,FALSE)</f>
        <v>-1</v>
      </c>
    </row>
    <row r="33" spans="2:116" ht="22.5" customHeight="1" x14ac:dyDescent="0.3">
      <c r="B33" s="94">
        <v>26</v>
      </c>
      <c r="C33" s="95">
        <v>45828</v>
      </c>
      <c r="D33" s="96">
        <v>0.75</v>
      </c>
      <c r="E33" s="168" t="s">
        <v>88</v>
      </c>
      <c r="F33" s="3">
        <v>2</v>
      </c>
      <c r="G33" s="3">
        <v>1</v>
      </c>
      <c r="H33" s="168" t="s">
        <v>104</v>
      </c>
      <c r="I33" s="166" t="s">
        <v>65</v>
      </c>
      <c r="J33" s="5"/>
      <c r="K33" s="6" t="e">
        <f>IF(#REF!&lt;&gt;"",IF(#REF!&gt;#REF!,#REF!,IF(#REF!&gt;#REF!,#REF!,"Empate")),"")</f>
        <v>#REF!</v>
      </c>
      <c r="L33" s="6" t="e">
        <f>IF(#REF!&lt;&gt;"",IF(#REF!&lt;#REF!,#REF!,IF(#REF!&lt;#REF!,#REF!,"Empate")),"")</f>
        <v>#REF!</v>
      </c>
      <c r="N33" s="118"/>
      <c r="O33" s="119"/>
      <c r="P33" s="119"/>
      <c r="Q33" s="119"/>
      <c r="R33" s="119"/>
      <c r="S33" s="119"/>
      <c r="T33" s="119"/>
      <c r="U33" s="119"/>
      <c r="V33" s="119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210" t="s">
        <v>16</v>
      </c>
      <c r="C34" s="211"/>
      <c r="D34" s="211"/>
      <c r="E34" s="211"/>
      <c r="F34" s="211"/>
      <c r="G34" s="211"/>
      <c r="H34" s="211"/>
      <c r="I34" s="211"/>
      <c r="J34" s="212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18"/>
      <c r="O34" s="119"/>
      <c r="P34" s="119"/>
      <c r="Q34" s="119"/>
      <c r="R34" s="119"/>
      <c r="S34" s="119"/>
      <c r="T34" s="119"/>
      <c r="U34" s="119"/>
      <c r="V34" s="119"/>
      <c r="X34" s="15" t="s">
        <v>89</v>
      </c>
      <c r="Y34" s="15" t="s">
        <v>91</v>
      </c>
      <c r="Z34" s="15" t="s">
        <v>90</v>
      </c>
      <c r="AA34" s="15" t="s">
        <v>95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9">
        <v>30</v>
      </c>
      <c r="C35" s="100">
        <v>45829</v>
      </c>
      <c r="D35" s="101">
        <v>0.5</v>
      </c>
      <c r="E35" s="172" t="s">
        <v>93</v>
      </c>
      <c r="F35" s="102">
        <v>7</v>
      </c>
      <c r="G35" s="102">
        <v>1</v>
      </c>
      <c r="H35" s="168" t="s">
        <v>88</v>
      </c>
      <c r="I35" s="167" t="s">
        <v>81</v>
      </c>
      <c r="J35" s="174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103"/>
      <c r="C36" s="104"/>
      <c r="D36" s="104"/>
      <c r="E36" s="105"/>
      <c r="F36" s="200" t="s">
        <v>98</v>
      </c>
      <c r="G36" s="105"/>
      <c r="H36" s="106" t="s">
        <v>88</v>
      </c>
      <c r="I36" s="105"/>
      <c r="J36" s="108"/>
      <c r="K36" s="109"/>
      <c r="L36" s="109"/>
      <c r="X36" s="14" t="s">
        <v>77</v>
      </c>
      <c r="Y36" s="15">
        <f>DCOUNT($E$5:$F$23,$F$5,$X41:$X42)+DCOUNT($G$5:$H$23,$G$5,$X41:$X42)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DSUM($E$5:$F$23,$F$5,$X41:$X42)+DSUM($G$5:$H$23,$G$5,$X41:$X42)</f>
        <v>0</v>
      </c>
      <c r="AD36" s="15">
        <f>DSUM($E$5:$G$23,$G$5,$X41:$X42)+DSUM($F$5:$H$23,$F$5,$X41:$X42)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3</v>
      </c>
      <c r="AN36" s="19" t="str">
        <f>IF(AM36&gt;=AM39,AL36,AL39)</f>
        <v>Carcavelos</v>
      </c>
      <c r="AO36" s="18">
        <f>VLOOKUP(AN36,X36:AF39,9,FALSE)</f>
        <v>3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3</v>
      </c>
      <c r="AX36" s="18">
        <f>VLOOKUP(AV36,X36:AF39,8,FALSE)</f>
        <v>7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3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1</v>
      </c>
      <c r="BL36" s="27">
        <f>VLOOKUP(BI36,X36:AF39,4,FALSE)</f>
        <v>0</v>
      </c>
      <c r="BM36" s="27">
        <f>VLOOKUP(BI36,X36:AF39,5,FALSE)</f>
        <v>2</v>
      </c>
      <c r="BN36" s="27">
        <f>VLOOKUP(BI36,X36:AF39,6,FALSE)</f>
        <v>12</v>
      </c>
      <c r="BO36" s="27">
        <f>VLOOKUP(BI36,X36:AF39,7,FALSE)</f>
        <v>5</v>
      </c>
      <c r="BP36" s="27">
        <f>VLOOKUP(BI36,X36:AF39,8,FALSE)</f>
        <v>7</v>
      </c>
      <c r="BQ36" s="27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7</v>
      </c>
      <c r="BU36" s="28" t="str">
        <f>IF(AND(BS36=BS37,BT37&gt;BT36),BR37,BR36)</f>
        <v>Carcavelos</v>
      </c>
      <c r="BV36" s="29">
        <f>VLOOKUP(BU36,BI36:BQ39,9,FALSE)</f>
        <v>3</v>
      </c>
      <c r="BW36" s="29">
        <f>VLOOKUP(BU36,BI36:BQ39,8,FALSE)</f>
        <v>7</v>
      </c>
      <c r="BX36" s="28" t="str">
        <f>IF(AND(BV36=BV38,BW38&gt;BW36),BU38,BU36)</f>
        <v>Carcavelos</v>
      </c>
      <c r="BY36" s="1">
        <f>VLOOKUP(BX36,BI36:BQ39,9,FALSE)</f>
        <v>3</v>
      </c>
      <c r="BZ36" s="12">
        <f>VLOOKUP(BX36,BI36:BQ39,8,FALSE)</f>
        <v>7</v>
      </c>
      <c r="CA36" s="30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7</v>
      </c>
      <c r="CD36" s="12">
        <f>VLOOKUP(CA36,BI36:BQ39,6,FALSE)</f>
        <v>12</v>
      </c>
      <c r="CE36" s="28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7</v>
      </c>
      <c r="CH36" s="1">
        <f>VLOOKUP(CE36,BI36:BQ39,6,FALSE)</f>
        <v>12</v>
      </c>
      <c r="CI36" s="28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7</v>
      </c>
      <c r="CL36" s="1">
        <f>VLOOKUP(CI36,BI36:BQ39,6,FALSE)</f>
        <v>12</v>
      </c>
      <c r="CM36" s="28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7</v>
      </c>
      <c r="CP36" s="1">
        <f>VLOOKUP(CM36,BI36:BQ39,6,FALSE)</f>
        <v>12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1</v>
      </c>
      <c r="CT36" s="27">
        <f>VLOOKUP(CQ36,$X$36:$AF$39,4,FALSE)</f>
        <v>0</v>
      </c>
      <c r="CU36" s="27">
        <f>VLOOKUP(CQ36,$X$36:$AF$39,5,FALSE)</f>
        <v>2</v>
      </c>
      <c r="CV36" s="27">
        <f>VLOOKUP(CQ36,$X$36:$AF$39,6,FALSE)</f>
        <v>12</v>
      </c>
      <c r="CW36" s="27">
        <f>VLOOKUP(CQ36,$X$36:$AF$39,7,FALSE)</f>
        <v>5</v>
      </c>
      <c r="CX36" s="27">
        <f>VLOOKUP(CQ36,$X$36:$AF$39,8,FALSE)</f>
        <v>7</v>
      </c>
      <c r="CY36" s="27">
        <f>VLOOKUP(CQ36,$X$36:$AF$39,9,FALSE)</f>
        <v>3</v>
      </c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TIRES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1</v>
      </c>
      <c r="DG36" s="27">
        <f>VLOOKUP(DD36,$X$36:$AF$39,4,FALSE)</f>
        <v>0</v>
      </c>
      <c r="DH36" s="27">
        <f>VLOOKUP(DD36,$X$36:$AF$39,5,FALSE)</f>
        <v>2</v>
      </c>
      <c r="DI36" s="27">
        <f>VLOOKUP(DD36,$X$36:$AF$39,6,FALSE)</f>
        <v>12</v>
      </c>
      <c r="DJ36" s="27">
        <f>VLOOKUP(DD36,$X$36:$AF$39,7,FALSE)</f>
        <v>5</v>
      </c>
      <c r="DK36" s="27">
        <f>VLOOKUP(DD36,$X$36:$AF$39,8,FALSE)</f>
        <v>7</v>
      </c>
      <c r="DL36" s="27">
        <f>VLOOKUP(DD36,$X$36:$AF$39,9,FALSE)</f>
        <v>3</v>
      </c>
    </row>
    <row r="37" spans="2:116" ht="22.5" customHeight="1" x14ac:dyDescent="0.3">
      <c r="B37" s="160"/>
      <c r="C37" s="124"/>
      <c r="D37" s="125"/>
      <c r="E37" s="126"/>
      <c r="F37" s="127"/>
      <c r="G37" s="127"/>
      <c r="H37" s="126"/>
      <c r="I37" s="128"/>
      <c r="J37" s="130"/>
      <c r="X37" s="14" t="s">
        <v>78</v>
      </c>
      <c r="Y37" s="15">
        <f>DCOUNT($E$5:$F$23,$F$5,$Y41:$Y42)+DCOUNT($G$5:$H$23,$G$5,$Y41:$Y42)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DSUM($E$5:$F$23,$F$5,$Y41:$Y42)+DSUM($G$5:$H$23,$G$5,$Y41:$Y42)</f>
        <v>0</v>
      </c>
      <c r="AD37" s="15">
        <f>DSUM($E$5:$G$23,$G$5,$Y41:$Y42)+DSUM($F$5:$H$23,$F$5,$Y41:$Y42)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204" t="s">
        <v>73</v>
      </c>
      <c r="C38" s="205"/>
      <c r="D38" s="205"/>
      <c r="E38" s="205"/>
      <c r="F38" s="205"/>
      <c r="G38" s="205"/>
      <c r="H38" s="205"/>
      <c r="I38" s="205"/>
      <c r="J38" s="206"/>
      <c r="N38" s="1"/>
      <c r="X38" s="14" t="s">
        <v>67</v>
      </c>
      <c r="Y38" s="15">
        <f>DCOUNT($E$5:$F$23,$F$5,$Z41:$Z42)+DCOUNT($G$5:$H$23,$G$5,$Z41:$Z42)</f>
        <v>3</v>
      </c>
      <c r="Z38" s="15">
        <f>COUNTIF($K$6:$K$35,Z42)</f>
        <v>1</v>
      </c>
      <c r="AA38" s="15">
        <f>Y38-Z38-AB38</f>
        <v>0</v>
      </c>
      <c r="AB38" s="15">
        <f>COUNTIF($L$6:$L$35,Z42)</f>
        <v>2</v>
      </c>
      <c r="AC38" s="15">
        <f>DSUM($E$5:$F$23,$F$5,$Z41:$Z42)+DSUM($G$5:$H$23,$G$5,$Z41:$Z42)</f>
        <v>12</v>
      </c>
      <c r="AD38" s="15">
        <f>DSUM($E$5:$G$23,$G$5,$Z41:$Z42)+DSUM($F$5:$H$23,$F$5,$Z41:$Z42)</f>
        <v>5</v>
      </c>
      <c r="AE38" s="15">
        <f>AC38-AD38</f>
        <v>7</v>
      </c>
      <c r="AF38" s="16">
        <f>Z38*3+AA38*1</f>
        <v>3</v>
      </c>
      <c r="AH38" s="31" t="str">
        <f>X38</f>
        <v>Carcavelos</v>
      </c>
      <c r="AI38" s="32">
        <f>AF38</f>
        <v>3</v>
      </c>
      <c r="AJ38" s="10" t="str">
        <f>AH38</f>
        <v>Carcavelos</v>
      </c>
      <c r="AK38" s="32">
        <f>VLOOKUP(AJ38,X36:AF39,9,FALSE)</f>
        <v>3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207" t="s">
        <v>14</v>
      </c>
      <c r="C39" s="208"/>
      <c r="D39" s="208"/>
      <c r="E39" s="208"/>
      <c r="F39" s="208"/>
      <c r="G39" s="208"/>
      <c r="H39" s="208"/>
      <c r="I39" s="208"/>
      <c r="J39" s="209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1"/>
      <c r="X39" s="4" t="s">
        <v>79</v>
      </c>
      <c r="Y39" s="39">
        <f>DCOUNT($E$5:$F$23,$F$5,$AA41:$AA42)+DCOUNT($G$5:$H$23,$G$5,$AA41:$AA42)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DSUM($E$5:$F$23,$F$5,$AA41:$AA42)+DSUM($G$5:$H$23,$G$5,$AA41:$AA42)</f>
        <v>0</v>
      </c>
      <c r="AD39" s="39">
        <f>DSUM($E$5:$G$23,$G$5,$AA41:$AA42)+DSUM($F$5:$H$23,$F$5,$AA41:$AA42)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94">
        <v>23</v>
      </c>
      <c r="C40" s="189">
        <v>45827</v>
      </c>
      <c r="D40" s="190">
        <v>0.69791666666666663</v>
      </c>
      <c r="E40" s="169" t="s">
        <v>86</v>
      </c>
      <c r="F40" s="170">
        <v>4</v>
      </c>
      <c r="G40" s="170">
        <v>0</v>
      </c>
      <c r="H40" s="171" t="s">
        <v>103</v>
      </c>
      <c r="I40" s="166" t="s">
        <v>66</v>
      </c>
      <c r="J40" s="191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X40" s="120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1"/>
      <c r="AW40" s="122"/>
      <c r="AX40" s="32"/>
      <c r="AY40" s="10"/>
      <c r="AZ40" s="32"/>
      <c r="BA40" s="32"/>
      <c r="BB40" s="10"/>
      <c r="BC40" s="32"/>
      <c r="BD40" s="32"/>
      <c r="BE40" s="30"/>
      <c r="BF40" s="123"/>
      <c r="BG40" s="121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94">
        <v>24</v>
      </c>
      <c r="C41" s="95">
        <v>45827</v>
      </c>
      <c r="D41" s="96">
        <v>0.69791666666666663</v>
      </c>
      <c r="E41" s="168" t="s">
        <v>85</v>
      </c>
      <c r="F41" s="3">
        <v>6</v>
      </c>
      <c r="G41" s="3">
        <v>0</v>
      </c>
      <c r="H41" s="172" t="s">
        <v>101</v>
      </c>
      <c r="I41" s="166" t="s">
        <v>96</v>
      </c>
      <c r="J41" s="5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210" t="s">
        <v>15</v>
      </c>
      <c r="C42" s="211"/>
      <c r="D42" s="211"/>
      <c r="E42" s="211"/>
      <c r="F42" s="211"/>
      <c r="G42" s="211"/>
      <c r="H42" s="211"/>
      <c r="I42" s="211"/>
      <c r="J42" s="212"/>
      <c r="K42" s="6" t="str">
        <f>IF(F27&lt;&gt;"",IF(F27&gt;G27,E27,IF(G27&gt;F27,H27,"Empate")),"")</f>
        <v>REAL SC</v>
      </c>
      <c r="L42" s="6" t="str">
        <f>IF(F27&lt;&gt;"",IF(F27&lt;G27,E27,IF(G27&lt;F27,H27,"Empate")),"")</f>
        <v>CENTRAL 32</v>
      </c>
      <c r="N42" s="79"/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94">
        <v>27</v>
      </c>
      <c r="C43" s="95">
        <v>45828</v>
      </c>
      <c r="D43" s="96">
        <v>0.69791666666666663</v>
      </c>
      <c r="E43" s="169" t="s">
        <v>86</v>
      </c>
      <c r="F43" s="3">
        <v>1</v>
      </c>
      <c r="G43" s="3">
        <v>0</v>
      </c>
      <c r="H43" s="168" t="s">
        <v>87</v>
      </c>
      <c r="I43" s="166" t="s">
        <v>82</v>
      </c>
      <c r="J43" s="5"/>
      <c r="K43" s="6" t="str">
        <f>IF(F28&lt;&gt;"",IF(F28&gt;G28,E28,IF(G28&gt;F28,H28,"Empate")),"")</f>
        <v>OEIRAS</v>
      </c>
      <c r="L43" s="6" t="str">
        <f>IF(F28&lt;&gt;"",IF(F28&lt;G28,E28,IF(G28&lt;F28,H28,"Empate")),"")</f>
        <v>CASCAIS</v>
      </c>
      <c r="N43" s="79"/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94">
        <v>28</v>
      </c>
      <c r="C44" s="95">
        <v>45828</v>
      </c>
      <c r="D44" s="96">
        <v>0.69791666666666663</v>
      </c>
      <c r="E44" s="168" t="s">
        <v>85</v>
      </c>
      <c r="F44" s="3">
        <v>6</v>
      </c>
      <c r="G44" s="3">
        <v>0</v>
      </c>
      <c r="H44" s="168" t="s">
        <v>91</v>
      </c>
      <c r="I44" s="166" t="s">
        <v>80</v>
      </c>
      <c r="J44" s="5"/>
      <c r="K44" s="6" t="str">
        <f>IF(F29&lt;&gt;"",IF(F29&gt;G29,E29,IF(G29&gt;F29,H29,"Empate")),"")</f>
        <v>ESTORIL PRAIA</v>
      </c>
      <c r="L44" s="6" t="str">
        <f>IF(F29&lt;&gt;"",IF(F29&lt;G29,E29,IF(G29&lt;F29,H29,"Empate")),"")</f>
        <v>ESTORIL AC</v>
      </c>
      <c r="N44" s="79"/>
      <c r="X44" s="14" t="s">
        <v>68</v>
      </c>
      <c r="Y44" s="15">
        <f>DCOUNT($E$5:$F$23,$F$5,$X48:$X49)+DCOUNT($G$5:$H$23,$G$5,$X48:$X49)</f>
        <v>3</v>
      </c>
      <c r="Z44" s="15">
        <f>COUNTIF($K$6:$K$35,X49)</f>
        <v>2</v>
      </c>
      <c r="AA44" s="15">
        <f>Y44-Z44-AB44</f>
        <v>0</v>
      </c>
      <c r="AB44" s="15">
        <f>COUNTIF($L$6:$L$35,X49)</f>
        <v>1</v>
      </c>
      <c r="AC44" s="15">
        <f>DSUM($E$5:$F$23,$F$5,$X48:$X49)+DSUM($G$5:$H$23,$G$5,$X48:$X49)</f>
        <v>9</v>
      </c>
      <c r="AD44" s="15">
        <f>DSUM($E$5:$G$23,$G$5,$X48:$X49)+DSUM($F$5:$H$23,$F$5,$X48:$X49)</f>
        <v>6</v>
      </c>
      <c r="AE44" s="15">
        <f>AC44-AD44</f>
        <v>3</v>
      </c>
      <c r="AF44" s="16">
        <f>Z44*3+AA44*1</f>
        <v>6</v>
      </c>
      <c r="AH44" s="17" t="str">
        <f>X44</f>
        <v>Cascais</v>
      </c>
      <c r="AI44" s="18">
        <f>AF44</f>
        <v>6</v>
      </c>
      <c r="AJ44" s="19" t="str">
        <f>IF(AI44&gt;=AI45,AH44,AH45)</f>
        <v>Cascais</v>
      </c>
      <c r="AK44" s="18">
        <f>VLOOKUP(AJ44,X44:AF47,9,FALSE)</f>
        <v>6</v>
      </c>
      <c r="AL44" s="19" t="str">
        <f>IF(AK44&gt;=AK46,AJ44,AJ46)</f>
        <v>Cascais</v>
      </c>
      <c r="AM44" s="18">
        <f>VLOOKUP(AL44,X44:AF47,9,FALSE)</f>
        <v>6</v>
      </c>
      <c r="AN44" s="19" t="str">
        <f>IF(AM44&gt;=AM47,AL44,AL47)</f>
        <v>Cascais</v>
      </c>
      <c r="AO44" s="18">
        <f>VLOOKUP(AN44,X44:AF47,9,FALSE)</f>
        <v>6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6</v>
      </c>
      <c r="AX44" s="18">
        <f>VLOOKUP(AV44,X44:AF47,8,FALSE)</f>
        <v>3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6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2</v>
      </c>
      <c r="BL44" s="27">
        <f>VLOOKUP(BI44,X44:AF47,4,FALSE)</f>
        <v>0</v>
      </c>
      <c r="BM44" s="27">
        <f>VLOOKUP(BI44,X44:AF47,5,FALSE)</f>
        <v>1</v>
      </c>
      <c r="BN44" s="27">
        <f>VLOOKUP(BI44,X44:AF47,6,FALSE)</f>
        <v>9</v>
      </c>
      <c r="BO44" s="27">
        <f>VLOOKUP(BI44,X44:AF47,7,FALSE)</f>
        <v>6</v>
      </c>
      <c r="BP44" s="27">
        <f>VLOOKUP(BI44,X44:AF47,8,FALSE)</f>
        <v>3</v>
      </c>
      <c r="BQ44" s="27">
        <f>VLOOKUP(BI44,X44:AF47,9,FALSE)</f>
        <v>6</v>
      </c>
      <c r="BR44" s="1" t="str">
        <f>BI44</f>
        <v>Cascais</v>
      </c>
      <c r="BS44" s="1">
        <f>VLOOKUP(BR44,BI44:BQ47,9,FALSE)</f>
        <v>6</v>
      </c>
      <c r="BT44" s="1">
        <f>VLOOKUP(BR44,BI44:BQ47,8,FALSE)</f>
        <v>3</v>
      </c>
      <c r="BU44" s="28" t="str">
        <f>IF(AND(BS44=BS45,BT45&gt;BT44),BR45,BR44)</f>
        <v>Cascais</v>
      </c>
      <c r="BV44" s="29">
        <f>VLOOKUP(BU44,BI44:BQ47,9,FALSE)</f>
        <v>6</v>
      </c>
      <c r="BW44" s="29">
        <f>VLOOKUP(BU44,BI44:BQ47,8,FALSE)</f>
        <v>3</v>
      </c>
      <c r="BX44" s="28" t="str">
        <f>IF(AND(BV44=BV46,BW46&gt;BW44),BU46,BU44)</f>
        <v>Cascais</v>
      </c>
      <c r="BY44" s="1">
        <f>VLOOKUP(BX44,BI44:BQ47,9,FALSE)</f>
        <v>6</v>
      </c>
      <c r="BZ44" s="12">
        <f>VLOOKUP(BX44,BI44:BQ47,8,FALSE)</f>
        <v>3</v>
      </c>
      <c r="CA44" s="30" t="str">
        <f>IF(AND(BY44=BY47,BZ47&gt;BZ44),BX47,BX44)</f>
        <v>Cascais</v>
      </c>
      <c r="CB44" s="1">
        <f>VLOOKUP(CA44,BI44:BQ47,9,FALSE)</f>
        <v>6</v>
      </c>
      <c r="CC44" s="1">
        <f>VLOOKUP(CA44,BI44:BQ47,8,FALSE)</f>
        <v>3</v>
      </c>
      <c r="CD44" s="12">
        <f>VLOOKUP(CA44,BI44:BQ47,6,FALSE)</f>
        <v>9</v>
      </c>
      <c r="CE44" s="28" t="str">
        <f>IF(AND(CB44=CB45,CC44=CC45,CD45&gt;CD44),CA45,CA44)</f>
        <v>Cascais</v>
      </c>
      <c r="CF44" s="1">
        <f>VLOOKUP(CE44,BI44:BQ47,9,FALSE)</f>
        <v>6</v>
      </c>
      <c r="CG44" s="1">
        <f>VLOOKUP(CE44,BI44:BQ47,8,FALSE)</f>
        <v>3</v>
      </c>
      <c r="CH44" s="1">
        <f>VLOOKUP(CE44,BI44:BQ47,6,FALSE)</f>
        <v>9</v>
      </c>
      <c r="CI44" s="28" t="str">
        <f>IF(AND(CF44=CF46,CG44=CG46,CH46&gt;CH44),CE46,CE44)</f>
        <v>Cascais</v>
      </c>
      <c r="CJ44" s="1">
        <f>VLOOKUP(CI44,BI44:BQ47,9,FALSE)</f>
        <v>6</v>
      </c>
      <c r="CK44" s="1">
        <f>VLOOKUP(CI44,BI44:BQ47,8,FALSE)</f>
        <v>3</v>
      </c>
      <c r="CL44" s="1">
        <f>VLOOKUP(CI44,BI44:BQ47,6,FALSE)</f>
        <v>9</v>
      </c>
      <c r="CM44" s="28" t="str">
        <f>IF(AND(CJ44=CJ47,CK44=CK47,CL47&gt;CL44),CI47,CI44)</f>
        <v>Cascais</v>
      </c>
      <c r="CN44" s="1">
        <f>VLOOKUP(CM44,BI44:BQ47,9,FALSE)</f>
        <v>6</v>
      </c>
      <c r="CO44" s="1">
        <f>VLOOKUP(CM44,BI44:BQ47,8,FALSE)</f>
        <v>3</v>
      </c>
      <c r="CP44" s="1">
        <f>VLOOKUP(CM44,BI44:BQ47,6,FALSE)</f>
        <v>9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2</v>
      </c>
      <c r="CT44" s="27">
        <f>VLOOKUP(CQ44,$X$44:$AF$47,4,FALSE)</f>
        <v>0</v>
      </c>
      <c r="CU44" s="27">
        <f>VLOOKUP(CQ44,$X$44:$AF$47,5,FALSE)</f>
        <v>1</v>
      </c>
      <c r="CV44" s="27">
        <f>VLOOKUP(CQ44,$X$44:$AF$47,6,FALSE)</f>
        <v>9</v>
      </c>
      <c r="CW44" s="27">
        <f>VLOOKUP(CQ44,$X$44:$AF$47,7,FALSE)</f>
        <v>6</v>
      </c>
      <c r="CX44" s="27">
        <f>VLOOKUP(CQ44,$X$44:$AF$47,8,FALSE)</f>
        <v>3</v>
      </c>
      <c r="CY44" s="27">
        <f>VLOOKUP(CQ44,$X$44:$AF$47,9,FALSE)</f>
        <v>6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TIRES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2</v>
      </c>
      <c r="DG44" s="27">
        <f>VLOOKUP(DD44,$X$44:$AF$47,4,FALSE)</f>
        <v>0</v>
      </c>
      <c r="DH44" s="27">
        <f>VLOOKUP(DD44,$X$44:$AF$47,5,FALSE)</f>
        <v>1</v>
      </c>
      <c r="DI44" s="27">
        <f>VLOOKUP(DD44,$X$44:$AF$47,6,FALSE)</f>
        <v>9</v>
      </c>
      <c r="DJ44" s="27">
        <f>VLOOKUP(DD44,$X$44:$AF$47,7,FALSE)</f>
        <v>6</v>
      </c>
      <c r="DK44" s="27">
        <f>VLOOKUP(DD44,$X$44:$AF$47,8,FALSE)</f>
        <v>3</v>
      </c>
      <c r="DL44" s="27">
        <f>VLOOKUP(DD44,$X$44:$AF$47,9,FALSE)</f>
        <v>6</v>
      </c>
    </row>
    <row r="45" spans="2:116" ht="22.5" customHeight="1" x14ac:dyDescent="0.3">
      <c r="B45" s="210" t="s">
        <v>16</v>
      </c>
      <c r="C45" s="211"/>
      <c r="D45" s="211"/>
      <c r="E45" s="211"/>
      <c r="F45" s="211"/>
      <c r="G45" s="211"/>
      <c r="H45" s="211"/>
      <c r="I45" s="211"/>
      <c r="J45" s="212"/>
      <c r="K45" s="6" t="str">
        <f>IF(F30&lt;&gt;"",IF(F30&gt;G30,E30,IF(G30&gt;F30,H30,"Empate")),"")</f>
        <v>Empate</v>
      </c>
      <c r="L45" s="6" t="str">
        <f>IF(F30&lt;&gt;"",IF(F30&lt;G30,E30,IF(G30&lt;F30,H30,"Empate")),"")</f>
        <v>Empate</v>
      </c>
      <c r="N45" s="79"/>
      <c r="X45" s="14" t="s">
        <v>69</v>
      </c>
      <c r="Y45" s="15">
        <f>DCOUNT($E$5:$F$23,$F$5,$Y48:$Y49)+DCOUNT($G$5:$H$23,$G$5,$Y48:$Y49)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DSUM($E$5:$F$23,$F$5,$Y48:$Y49)+DSUM($G$5:$H$23,$G$5,$Y48:$Y49)</f>
        <v>0</v>
      </c>
      <c r="AD45" s="15">
        <f>DSUM($E$5:$G$23,$G$5,$Y48:$Y49)+DSUM($F$5:$H$23,$F$5,$Y48:$Y49)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9">
        <v>29</v>
      </c>
      <c r="C46" s="100">
        <v>45828</v>
      </c>
      <c r="D46" s="101" t="s">
        <v>99</v>
      </c>
      <c r="E46" s="168" t="s">
        <v>86</v>
      </c>
      <c r="F46" s="102">
        <v>1</v>
      </c>
      <c r="G46" s="102">
        <v>2</v>
      </c>
      <c r="H46" s="168" t="s">
        <v>85</v>
      </c>
      <c r="I46" s="167" t="s">
        <v>82</v>
      </c>
      <c r="J46" s="174"/>
      <c r="N46" s="79"/>
      <c r="X46" s="14" t="s">
        <v>70</v>
      </c>
      <c r="Y46" s="15">
        <f>DCOUNT($E$5:$F$23,$F$5,$Z48:$Z49)+DCOUNT($G$5:$H$23,$G$5,$Z48:$Z49)</f>
        <v>2</v>
      </c>
      <c r="Z46" s="15">
        <f>COUNTIF($K$6:$K$35,Z49)</f>
        <v>0</v>
      </c>
      <c r="AA46" s="15">
        <f>Y46-Z46-AB46</f>
        <v>0</v>
      </c>
      <c r="AB46" s="15">
        <f>COUNTIF($L$6:$L$35,Z49)</f>
        <v>2</v>
      </c>
      <c r="AC46" s="15">
        <f>DSUM($E$5:$F$23,$F$5,$Z48:$Z49)+DSUM($G$5:$H$23,$G$5,$Z48:$Z49)</f>
        <v>1</v>
      </c>
      <c r="AD46" s="15">
        <f>DSUM($E$5:$G$23,$G$5,$Z48:$Z49)+DSUM($F$5:$H$23,$F$5,$Z48:$Z49)</f>
        <v>27</v>
      </c>
      <c r="AE46" s="15">
        <f>AC46-AD46</f>
        <v>-26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-26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-26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-26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Trajouce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Trajouce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Trajouce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Trajouce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Trajouce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Trajouce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103"/>
      <c r="C47" s="104"/>
      <c r="D47" s="104"/>
      <c r="E47" s="105"/>
      <c r="F47" s="200" t="s">
        <v>100</v>
      </c>
      <c r="G47" s="105"/>
      <c r="H47" s="106" t="s">
        <v>85</v>
      </c>
      <c r="I47" s="105"/>
      <c r="J47" s="107"/>
      <c r="K47" s="6" t="str">
        <f>IF(F32&lt;&gt;"",IF(F32&gt;G32,E32,IF(G32&gt;F32,H32,"Empate")),"")</f>
        <v>REAL SC</v>
      </c>
      <c r="L47" s="6" t="str">
        <f>IF(F32&lt;&gt;"",IF(F32&lt;G32,E32,IF(G32&lt;F32,H32,"Empate")),"")</f>
        <v>ESTORIL PRAIA</v>
      </c>
      <c r="N47" s="79"/>
      <c r="X47" s="4" t="s">
        <v>71</v>
      </c>
      <c r="Y47" s="39">
        <f>DCOUNT($E$5:$F$23,$F$5,$AA48:$AA49)+DCOUNT($G$5:$H$23,$G$5,$AA48:$AA49)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DSUM($E$5:$F$23,$F$5,$AA48:$AA49)+DSUM($G$5:$H$23,$G$5,$AA48:$AA49)</f>
        <v>0</v>
      </c>
      <c r="AD47" s="39">
        <f>DSUM($E$5:$G$23,$G$5,$AA48:$AA49)+DSUM($F$5:$H$23,$F$5,$AA48:$AA49)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2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2</v>
      </c>
      <c r="BN47" s="27">
        <f>VLOOKUP(BI47,X44:AF47,6,FALSE)</f>
        <v>1</v>
      </c>
      <c r="BO47" s="27">
        <f>VLOOKUP(BI47,X44:AF47,7,FALSE)</f>
        <v>27</v>
      </c>
      <c r="BP47" s="27">
        <f>VLOOKUP(BI47,X44:AF47,8,FALSE)</f>
        <v>-26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-26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-26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-26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-26</v>
      </c>
      <c r="CD47" s="12">
        <f>VLOOKUP(CA47,BI44:BQ47,6,FALSE)</f>
        <v>1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-26</v>
      </c>
      <c r="CH47" s="1">
        <f>VLOOKUP(CE47,BI44:BQ47,6,FALSE)</f>
        <v>1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-26</v>
      </c>
      <c r="CL47" s="1">
        <f>VLOOKUP(CI47,BI44:BQ47,6,FALSE)</f>
        <v>1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-26</v>
      </c>
      <c r="CP47" s="1">
        <f>VLOOKUP(CM47,BI44:BQ47,6,FALSE)</f>
        <v>1</v>
      </c>
      <c r="CQ47" s="13" t="str">
        <f>CM47</f>
        <v>Algueirão</v>
      </c>
      <c r="CR47" s="26">
        <f>VLOOKUP(CQ47,$X$44:$AF$47,2,FALSE)</f>
        <v>2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2</v>
      </c>
      <c r="CV47" s="27">
        <f>VLOOKUP(CQ47,$X$44:$AF$47,6,FALSE)</f>
        <v>1</v>
      </c>
      <c r="CW47" s="27">
        <f>VLOOKUP(CQ47,$X$44:$AF$47,7,FALSE)</f>
        <v>27</v>
      </c>
      <c r="CX47" s="27">
        <f>VLOOKUP(CQ47,$X$44:$AF$47,8,FALSE)</f>
        <v>-26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2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2</v>
      </c>
      <c r="DI47" s="27">
        <f>VLOOKUP(DD47,$X$44:$AF$47,6,FALSE)</f>
        <v>1</v>
      </c>
      <c r="DJ47" s="27">
        <f>VLOOKUP(DD47,$X$44:$AF$47,7,FALSE)</f>
        <v>27</v>
      </c>
      <c r="DK47" s="27">
        <f>VLOOKUP(DD47,$X$44:$AF$47,8,FALSE)</f>
        <v>-26</v>
      </c>
      <c r="DL47" s="27">
        <f>VLOOKUP(DD47,$X$44:$AF$47,9,FALSE)</f>
        <v>0</v>
      </c>
    </row>
    <row r="48" spans="2:116" ht="22.5" customHeight="1" x14ac:dyDescent="0.3">
      <c r="K48" s="6" t="str">
        <f>IF(F33&lt;&gt;"",IF(F33&gt;G33,E33,IF(G33&gt;F33,H33,"Empate")),"")</f>
        <v>OEIRAS</v>
      </c>
      <c r="L48" s="6" t="str">
        <f>IF(F33&lt;&gt;"",IF(F33&lt;G33,E33,IF(G33&lt;F33,H33,"Empate")),"")</f>
        <v>VILA VERDE</v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11:27" ht="22.5" customHeight="1" x14ac:dyDescent="0.3"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11:27" ht="22.5" customHeight="1" x14ac:dyDescent="0.3">
      <c r="K50" s="6" t="str">
        <f>IF(F35&lt;&gt;"",IF(F35&gt;G35,E35,IF(G35&gt;F35,H35,"Empate")),"")</f>
        <v>REAL SC</v>
      </c>
      <c r="L50" s="6" t="str">
        <f>IF(F35&lt;&gt;"",IF(F35&lt;G35,E35,IF(G35&lt;F35,H35,"Empate")),"")</f>
        <v>OEIRAS</v>
      </c>
      <c r="N50" s="79"/>
    </row>
    <row r="51" spans="11:27" ht="22.5" customHeight="1" x14ac:dyDescent="0.3">
      <c r="K51" s="6"/>
      <c r="L51" s="6"/>
      <c r="N51" s="79"/>
    </row>
    <row r="52" spans="11:27" ht="22.5" customHeight="1" x14ac:dyDescent="0.3">
      <c r="K52" s="109"/>
      <c r="L52" s="109"/>
      <c r="N52" s="1"/>
    </row>
    <row r="53" spans="11:27" ht="22.5" customHeight="1" x14ac:dyDescent="0.3">
      <c r="N53" s="1"/>
    </row>
    <row r="54" spans="11:27" ht="22.5" customHeight="1" x14ac:dyDescent="0.3">
      <c r="N54" s="1"/>
    </row>
    <row r="55" spans="11:27" ht="22.5" customHeight="1" x14ac:dyDescent="0.3"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11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11:27" ht="22.5" hidden="1" customHeight="1" x14ac:dyDescent="0.3">
      <c r="N57" s="1"/>
    </row>
    <row r="58" spans="11:27" ht="22.5" hidden="1" customHeight="1" x14ac:dyDescent="0.3">
      <c r="K58" s="6" t="e">
        <f>IF(#REF!&lt;&gt;"",IF(#REF!&gt;#REF!,#REF!,IF(#REF!&gt;#REF!,#REF!,"Empate")),"")</f>
        <v>#REF!</v>
      </c>
      <c r="L58" s="6" t="e">
        <f>IF(#REF!&lt;&gt;"",IF(#REF!&lt;#REF!,#REF!,IF(#REF!&lt;#REF!,#REF!,"Empate")),"")</f>
        <v>#REF!</v>
      </c>
      <c r="N58" s="1"/>
    </row>
    <row r="59" spans="11:27" ht="22.5" hidden="1" customHeight="1" x14ac:dyDescent="0.3">
      <c r="K59" s="6" t="e">
        <f>IF(#REF!&lt;&gt;"",IF(#REF!&gt;#REF!,#REF!,IF(#REF!&gt;#REF!,#REF!,"Empate")),"")</f>
        <v>#REF!</v>
      </c>
      <c r="L59" s="6" t="e">
        <f>IF(#REF!&lt;&gt;"",IF(#REF!&lt;#REF!,#REF!,IF(#REF!&lt;#REF!,#REF!,"Empate")),"")</f>
        <v>#REF!</v>
      </c>
      <c r="N59" s="1"/>
    </row>
    <row r="60" spans="11:27" ht="22.5" hidden="1" customHeight="1" x14ac:dyDescent="0.3">
      <c r="K60" s="6" t="str">
        <f>IF(F40&lt;&gt;"",IF(F40&gt;G40,E40,IF(G40&gt;F40,H40,"Empate")),"")</f>
        <v>CARCAVELOS</v>
      </c>
      <c r="L60" s="6" t="str">
        <f>IF(F40&lt;&gt;"",IF(F40&lt;G40,E40,IF(G40&lt;F40,H40,"Empate")),"")</f>
        <v>FONTAINHAS</v>
      </c>
      <c r="N60" s="1"/>
    </row>
    <row r="61" spans="11:27" ht="22.5" hidden="1" customHeight="1" x14ac:dyDescent="0.3">
      <c r="K61" s="6" t="str">
        <f>IF(F41&lt;&gt;"",IF(F41&gt;G41,E41,IF(G41&gt;F41,H41,"Empate")),"")</f>
        <v>ALCOITÃO</v>
      </c>
      <c r="L61" s="6" t="str">
        <f>IF(F41&lt;&gt;"",IF(F41&lt;G41,E41,IF(G41&lt;F41,H41,"Empate")),"")</f>
        <v>TIRES</v>
      </c>
      <c r="N61" s="1"/>
    </row>
    <row r="62" spans="11:27" ht="22.5" hidden="1" customHeight="1" x14ac:dyDescent="0.3">
      <c r="N62" s="1"/>
    </row>
    <row r="63" spans="11:27" ht="22.5" hidden="1" customHeight="1" x14ac:dyDescent="0.3">
      <c r="K63" s="6" t="str">
        <f>IF(F43&lt;&gt;"",IF(F43&gt;G43,E43,IF(G43&gt;F43,H43,"Empate")),"")</f>
        <v>CARCAVELOS</v>
      </c>
      <c r="L63" s="6" t="str">
        <f>IF(F43&lt;&gt;"",IF(F43&lt;G43,E43,IF(G43&lt;F43,H43,"Empate")),"")</f>
        <v>TORRE</v>
      </c>
      <c r="N63" s="1"/>
    </row>
    <row r="64" spans="11:27" ht="22.5" hidden="1" customHeight="1" x14ac:dyDescent="0.3">
      <c r="K64" s="6" t="str">
        <f>IF(F44&lt;&gt;"",IF(F44&gt;G44,E44,IF(G44&gt;F44,H44,"Empate")),"")</f>
        <v>ALCOITÃO</v>
      </c>
      <c r="L64" s="6" t="str">
        <f>IF(F44&lt;&gt;"",IF(F44&lt;G44,E44,IF(G44&lt;F44,H44,"Empate")),"")</f>
        <v>ALGUEIRÃO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IF(F46&lt;&gt;"",IF(F46&gt;G46,E46,IF(G46&gt;F46,H46,"Empate")),"")</f>
        <v>ALCOITÃO</v>
      </c>
      <c r="L66" s="6" t="str">
        <f>IF(F46&lt;&gt;"",IF(F46&lt;G46,E46,IF(G46&lt;F46,H46,"Empate")),"")</f>
        <v>CARCAVELOS</v>
      </c>
    </row>
    <row r="67" spans="11:122" ht="22.5" hidden="1" customHeight="1" x14ac:dyDescent="0.3">
      <c r="K67" s="6"/>
      <c r="L67" s="6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6">N9</f>
        <v>CARCAVELOS</v>
      </c>
      <c r="Z79" s="65">
        <f t="shared" si="6"/>
        <v>3</v>
      </c>
      <c r="AA79" s="65">
        <f t="shared" si="6"/>
        <v>1</v>
      </c>
      <c r="AB79" s="65">
        <f t="shared" si="6"/>
        <v>0</v>
      </c>
      <c r="AC79" s="65">
        <f t="shared" si="6"/>
        <v>2</v>
      </c>
      <c r="AD79" s="65">
        <f t="shared" si="6"/>
        <v>12</v>
      </c>
      <c r="AE79" s="65">
        <f t="shared" si="6"/>
        <v>5</v>
      </c>
      <c r="AF79" s="65">
        <f t="shared" si="6"/>
        <v>7</v>
      </c>
      <c r="AG79" s="65">
        <f t="shared" si="6"/>
        <v>3</v>
      </c>
      <c r="AH79" s="1" t="str">
        <f t="shared" ref="AH79:AH84" si="7">Y79</f>
        <v>CARCAVELOS</v>
      </c>
      <c r="AI79" s="1">
        <f t="shared" ref="AI79:AJ84" si="8">AG79</f>
        <v>3</v>
      </c>
      <c r="AJ79" s="72" t="str">
        <f>IF(AI79&gt;=AI80,AH79,AH80)</f>
        <v>ALCOITÃO</v>
      </c>
      <c r="AK79" s="32">
        <f t="shared" ref="AK79:AK84" si="9">VLOOKUP(AJ79,$Y$79:$AG$84,9,FALSE)</f>
        <v>4</v>
      </c>
      <c r="AL79" s="71" t="str">
        <f>IF(AK79&gt;=AK81,AJ79,AJ81)</f>
        <v>ALCOITÃO</v>
      </c>
      <c r="AM79" s="32">
        <f t="shared" ref="AM79:AM84" si="10">VLOOKUP(AL79,$Y$79:$AG$84,9,FALSE)</f>
        <v>4</v>
      </c>
      <c r="AN79" s="71" t="str">
        <f>IF(AM79&gt;=AM82,AL79,AL82)</f>
        <v>ALCOITÃO</v>
      </c>
      <c r="AO79" s="32">
        <f t="shared" ref="AO79:AO84" si="11">VLOOKUP(AN79,$Y$79:$AG$84,9,FALSE)</f>
        <v>4</v>
      </c>
      <c r="AP79" s="71" t="e">
        <f>IF(AO79&gt;=AO83,AN79,AN83)</f>
        <v>#REF!</v>
      </c>
      <c r="AQ79" s="32" t="e">
        <f t="shared" ref="AQ79:AQ84" si="12">VLOOKUP(AP79,$Y$79:$AG$84,9,FALSE)</f>
        <v>#REF!</v>
      </c>
      <c r="AR79" s="71" t="e">
        <f>IF(AQ79&gt;=AQ84,AP79,AP84)</f>
        <v>#REF!</v>
      </c>
      <c r="AS79" s="32" t="e">
        <f t="shared" ref="AS79:AS84" si="13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4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5">VLOOKUP($CE79,$Y$79:$AG$84,2,FALSE)</f>
        <v>#REF!</v>
      </c>
      <c r="CH79" s="75" t="e">
        <f t="shared" ref="CH79:CH84" si="16">VLOOKUP($CE79,$Y$79:$AG$84,3,FALSE)</f>
        <v>#REF!</v>
      </c>
      <c r="CI79" s="75" t="e">
        <f t="shared" ref="CI79:CI84" si="17">VLOOKUP($CE79,$Y$79:$AG$84,4,FALSE)</f>
        <v>#REF!</v>
      </c>
      <c r="CJ79" s="75" t="e">
        <f t="shared" ref="CJ79:CJ84" si="18">VLOOKUP($CE79,$Y$79:$AG$84,5,FALSE)</f>
        <v>#REF!</v>
      </c>
      <c r="CK79" s="75" t="e">
        <f t="shared" ref="CK79:CK84" si="19">VLOOKUP($CE79,$Y$79:$AG$84,6,FALSE)</f>
        <v>#REF!</v>
      </c>
      <c r="CL79" s="75" t="e">
        <f t="shared" ref="CL79:CL84" si="20">VLOOKUP($CE79,$Y$79:$AG$84,7,FALSE)</f>
        <v>#REF!</v>
      </c>
      <c r="CM79" s="75" t="e">
        <f t="shared" ref="CM79:CM84" si="21">VLOOKUP($CE79,$Y$79:$AG$84,8,FALSE)</f>
        <v>#REF!</v>
      </c>
      <c r="CN79" s="75" t="e">
        <f t="shared" ref="CN79:CN84" si="22">VLOOKUP($CE79,$Y$79:$AG$84,9,FALSE)</f>
        <v>#REF!</v>
      </c>
      <c r="CO79" s="73" t="e">
        <f>CF79</f>
        <v>#REF!</v>
      </c>
      <c r="CP79" s="73" t="e">
        <f t="shared" ref="CP79:CP84" si="23">VLOOKUP(CO79,$Y$79:$AG$84,9,FALSE)</f>
        <v>#REF!</v>
      </c>
      <c r="CQ79" s="73" t="e">
        <f t="shared" ref="CQ79:CQ84" si="24">VLOOKUP(CO79,$Y$79:$AG$84,8,FALSE)</f>
        <v>#REF!</v>
      </c>
      <c r="CR79" s="73" t="e">
        <f t="shared" ref="CR79:CR84" si="25">VLOOKUP(CO79,$Y$79:$AG$84,6,FALSE)</f>
        <v>#REF!</v>
      </c>
      <c r="CS79" s="30" t="e">
        <f>IF(AND(CP79=CP80,CQ79=CQ80,CR80&gt;CR79),CO80,CO79)</f>
        <v>#REF!</v>
      </c>
      <c r="CT79" s="1" t="e">
        <f t="shared" ref="CT79:CT84" si="26">VLOOKUP(CS79,$Y$79:$AG$84,9,FALSE)</f>
        <v>#REF!</v>
      </c>
      <c r="CU79" s="1" t="e">
        <f t="shared" ref="CU79:CU84" si="27">VLOOKUP(CS79,$Y$79:$AG$84,8,FALSE)</f>
        <v>#REF!</v>
      </c>
      <c r="CV79" s="1" t="e">
        <f t="shared" ref="CV79:CV84" si="28">VLOOKUP(CS79,$Y$79:$AG$84,6,FALSE)</f>
        <v>#REF!</v>
      </c>
      <c r="CW79" s="28" t="e">
        <f>IF(AND(CT79=CT81,CU79=CU81,CV81&gt;CV79),CS81,CS79)</f>
        <v>#REF!</v>
      </c>
      <c r="CX79" s="1" t="e">
        <f t="shared" ref="CX79:CX84" si="29">VLOOKUP(CW79,$Y$79:$AG$84,9,FALSE)</f>
        <v>#REF!</v>
      </c>
      <c r="CY79" s="1" t="e">
        <f t="shared" ref="CY79:CY84" si="30">VLOOKUP(CW79,$Y$79:$AG$84,8,FALSE)</f>
        <v>#REF!</v>
      </c>
      <c r="CZ79" s="1" t="e">
        <f t="shared" ref="CZ79:CZ84" si="31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2">VLOOKUP($DJ79,$Y$79:$AG$84,2,FALSE)</f>
        <v>#REF!</v>
      </c>
      <c r="DL79" s="75" t="e">
        <f t="shared" ref="DL79:DL84" si="33">VLOOKUP($DJ79,$Y$79:$AG$84,3,FALSE)</f>
        <v>#REF!</v>
      </c>
      <c r="DM79" s="75" t="e">
        <f t="shared" ref="DM79:DM84" si="34">VLOOKUP($DJ79,$Y$79:$AG$84,4,FALSE)</f>
        <v>#REF!</v>
      </c>
      <c r="DN79" s="75" t="e">
        <f t="shared" ref="DN79:DN84" si="35">VLOOKUP($DJ79,$Y$79:$AG$84,5,FALSE)</f>
        <v>#REF!</v>
      </c>
      <c r="DO79" s="75" t="e">
        <f t="shared" ref="DO79:DO84" si="36">VLOOKUP($DJ79,$Y$79:$AG$84,6,FALSE)</f>
        <v>#REF!</v>
      </c>
      <c r="DP79" s="75" t="e">
        <f t="shared" ref="DP79:DP84" si="37">VLOOKUP($DJ79,$Y$79:$AG$84,7,FALSE)</f>
        <v>#REF!</v>
      </c>
      <c r="DQ79" s="75" t="e">
        <f t="shared" ref="DQ79:DQ84" si="38">VLOOKUP($DJ79,$Y$79:$AG$84,8,FALSE)</f>
        <v>#REF!</v>
      </c>
      <c r="DR79" s="75" t="e">
        <f t="shared" ref="DR79:DR84" si="39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0">N15</f>
        <v>ALCOITÃO</v>
      </c>
      <c r="Z80" s="65">
        <f t="shared" si="40"/>
        <v>3</v>
      </c>
      <c r="AA80" s="65">
        <f t="shared" si="40"/>
        <v>1</v>
      </c>
      <c r="AB80" s="65">
        <f t="shared" si="40"/>
        <v>1</v>
      </c>
      <c r="AC80" s="65">
        <f t="shared" si="40"/>
        <v>1</v>
      </c>
      <c r="AD80" s="65">
        <f t="shared" si="40"/>
        <v>2</v>
      </c>
      <c r="AE80" s="65">
        <f t="shared" si="40"/>
        <v>7</v>
      </c>
      <c r="AF80" s="65">
        <f t="shared" si="40"/>
        <v>-5</v>
      </c>
      <c r="AG80" s="65">
        <f t="shared" si="40"/>
        <v>4</v>
      </c>
      <c r="AH80" s="1" t="str">
        <f t="shared" si="7"/>
        <v>ALCOITÃO</v>
      </c>
      <c r="AI80" s="1">
        <f t="shared" si="8"/>
        <v>4</v>
      </c>
      <c r="AJ80" s="2" t="str">
        <f>IF(AI80&lt;=AI79,AH80,AH79)</f>
        <v>CARCAVELOS</v>
      </c>
      <c r="AK80" s="32">
        <f t="shared" si="9"/>
        <v>3</v>
      </c>
      <c r="AL80" s="1" t="str">
        <f>AJ80</f>
        <v>CARCAVELOS</v>
      </c>
      <c r="AM80" s="32">
        <f t="shared" si="10"/>
        <v>3</v>
      </c>
      <c r="AN80" s="1" t="str">
        <f>AL80</f>
        <v>CARCAVELOS</v>
      </c>
      <c r="AO80" s="32">
        <f t="shared" si="11"/>
        <v>3</v>
      </c>
      <c r="AP80" s="1" t="str">
        <f>AN80</f>
        <v>CARCAVELOS</v>
      </c>
      <c r="AQ80" s="32">
        <f t="shared" si="12"/>
        <v>3</v>
      </c>
      <c r="AR80" s="1" t="str">
        <f>AP80</f>
        <v>CARCAVELOS</v>
      </c>
      <c r="AS80" s="32">
        <f t="shared" si="13"/>
        <v>3</v>
      </c>
      <c r="AT80" s="71" t="str">
        <f>IF(AS80&gt;=AS81,AR80,AR81)</f>
        <v>CARCAVELOS</v>
      </c>
      <c r="AU80" s="32">
        <f>VLOOKUP(AT80,$Y$79:$AG$84,9,FALSE)</f>
        <v>3</v>
      </c>
      <c r="AV80" s="71" t="str">
        <f>IF(AU80&gt;=AU82,AT80,AT82)</f>
        <v>CARCAVELOS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4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1">CE80</f>
        <v>#REF!</v>
      </c>
      <c r="CG80" s="75" t="e">
        <f t="shared" si="15"/>
        <v>#REF!</v>
      </c>
      <c r="CH80" s="75" t="e">
        <f t="shared" si="16"/>
        <v>#REF!</v>
      </c>
      <c r="CI80" s="75" t="e">
        <f t="shared" si="17"/>
        <v>#REF!</v>
      </c>
      <c r="CJ80" s="75" t="e">
        <f t="shared" si="18"/>
        <v>#REF!</v>
      </c>
      <c r="CK80" s="75" t="e">
        <f t="shared" si="19"/>
        <v>#REF!</v>
      </c>
      <c r="CL80" s="75" t="e">
        <f t="shared" si="20"/>
        <v>#REF!</v>
      </c>
      <c r="CM80" s="75" t="e">
        <f t="shared" si="21"/>
        <v>#REF!</v>
      </c>
      <c r="CN80" s="75" t="e">
        <f t="shared" si="22"/>
        <v>#REF!</v>
      </c>
      <c r="CO80" s="73" t="e">
        <f t="shared" ref="CO80:CO84" si="42">CF80</f>
        <v>#REF!</v>
      </c>
      <c r="CP80" s="73" t="e">
        <f t="shared" si="23"/>
        <v>#REF!</v>
      </c>
      <c r="CQ80" s="73" t="e">
        <f t="shared" si="24"/>
        <v>#REF!</v>
      </c>
      <c r="CR80" s="73" t="e">
        <f t="shared" si="25"/>
        <v>#REF!</v>
      </c>
      <c r="CS80" s="30" t="e">
        <f>IF(AND(CP79=CP80,CQ79=CQ80,CR80&gt;CR79),CO79,CO80)</f>
        <v>#REF!</v>
      </c>
      <c r="CT80" s="1" t="e">
        <f t="shared" si="26"/>
        <v>#REF!</v>
      </c>
      <c r="CU80" s="1" t="e">
        <f t="shared" si="27"/>
        <v>#REF!</v>
      </c>
      <c r="CV80" s="1" t="e">
        <f t="shared" si="28"/>
        <v>#REF!</v>
      </c>
      <c r="CW80" s="29" t="e">
        <f>IF(AND(CT80=CT82,CU80=CU82,CV82&gt;CV80),CS82,CS80)</f>
        <v>#REF!</v>
      </c>
      <c r="CX80" s="1" t="e">
        <f t="shared" si="29"/>
        <v>#REF!</v>
      </c>
      <c r="CY80" s="1" t="e">
        <f t="shared" si="30"/>
        <v>#REF!</v>
      </c>
      <c r="CZ80" s="1" t="e">
        <f t="shared" si="31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2"/>
        <v>#REF!</v>
      </c>
      <c r="DL80" s="75" t="e">
        <f t="shared" si="33"/>
        <v>#REF!</v>
      </c>
      <c r="DM80" s="75" t="e">
        <f t="shared" si="34"/>
        <v>#REF!</v>
      </c>
      <c r="DN80" s="75" t="e">
        <f t="shared" si="35"/>
        <v>#REF!</v>
      </c>
      <c r="DO80" s="75" t="e">
        <f t="shared" si="36"/>
        <v>#REF!</v>
      </c>
      <c r="DP80" s="75" t="e">
        <f t="shared" si="37"/>
        <v>#REF!</v>
      </c>
      <c r="DQ80" s="75" t="e">
        <f t="shared" si="38"/>
        <v>#REF!</v>
      </c>
      <c r="DR80" s="75" t="e">
        <f t="shared" si="39"/>
        <v>#REF!</v>
      </c>
    </row>
    <row r="81" spans="24:122" ht="18" hidden="1" customHeight="1" x14ac:dyDescent="0.2">
      <c r="X81" s="77" t="s">
        <v>10</v>
      </c>
      <c r="Y81" s="65" t="str">
        <f t="shared" ref="Y81:AG81" si="43">N21</f>
        <v>TORRE</v>
      </c>
      <c r="Z81" s="65">
        <f t="shared" si="43"/>
        <v>2</v>
      </c>
      <c r="AA81" s="65">
        <f t="shared" si="43"/>
        <v>0</v>
      </c>
      <c r="AB81" s="65">
        <f t="shared" si="43"/>
        <v>0</v>
      </c>
      <c r="AC81" s="65">
        <f t="shared" si="43"/>
        <v>2</v>
      </c>
      <c r="AD81" s="65">
        <f t="shared" si="43"/>
        <v>2</v>
      </c>
      <c r="AE81" s="65">
        <f t="shared" si="43"/>
        <v>8</v>
      </c>
      <c r="AF81" s="65">
        <f t="shared" si="43"/>
        <v>-6</v>
      </c>
      <c r="AG81" s="65">
        <f t="shared" si="43"/>
        <v>0</v>
      </c>
      <c r="AH81" s="1" t="str">
        <f t="shared" si="7"/>
        <v>TORRE</v>
      </c>
      <c r="AI81" s="1">
        <f t="shared" si="8"/>
        <v>0</v>
      </c>
      <c r="AJ81" s="1" t="str">
        <f>AH81</f>
        <v>TORRE</v>
      </c>
      <c r="AK81" s="32">
        <f t="shared" si="9"/>
        <v>0</v>
      </c>
      <c r="AL81" s="71" t="str">
        <f>IF(AK81&lt;=AK79,AJ81,AJ79)</f>
        <v>TORRE</v>
      </c>
      <c r="AM81" s="32">
        <f t="shared" si="10"/>
        <v>0</v>
      </c>
      <c r="AN81" s="1" t="str">
        <f>AL81</f>
        <v>TORRE</v>
      </c>
      <c r="AO81" s="32">
        <f t="shared" si="11"/>
        <v>0</v>
      </c>
      <c r="AP81" s="1" t="str">
        <f t="shared" ref="AP81:AP82" si="44">AN81</f>
        <v>TORRE</v>
      </c>
      <c r="AQ81" s="32">
        <f t="shared" si="12"/>
        <v>0</v>
      </c>
      <c r="AR81" s="1" t="str">
        <f>AP81</f>
        <v>TORRE</v>
      </c>
      <c r="AS81" s="32">
        <f t="shared" si="13"/>
        <v>0</v>
      </c>
      <c r="AT81" s="71" t="str">
        <f>IF(AS81&lt;=AS80,AR81,AR80)</f>
        <v>TORRE</v>
      </c>
      <c r="AU81" s="32">
        <f>VLOOKUP(AT81,$Y$79:$AG$84,9,FALSE)</f>
        <v>0</v>
      </c>
      <c r="AV81" s="1" t="str">
        <f>AT81</f>
        <v>TORRE</v>
      </c>
      <c r="AW81" s="32">
        <f>VLOOKUP(AV81,$Y$79:$AG$84,9,FALSE)</f>
        <v>0</v>
      </c>
      <c r="AX81" s="1" t="str">
        <f>AV81</f>
        <v>TORRE</v>
      </c>
      <c r="AY81" s="32">
        <f>VLOOKUP(AX81,$Y$79:$AG$84,9,FALSE)</f>
        <v>0</v>
      </c>
      <c r="AZ81" s="1" t="str">
        <f>AX81</f>
        <v>TORRE</v>
      </c>
      <c r="BA81" s="32">
        <f>VLOOKUP(AZ81,$Y$79:$AG$84,9,FALSE)</f>
        <v>0</v>
      </c>
      <c r="BB81" s="71" t="str">
        <f>IF(BA81&gt;=BA82,AZ81,AZ82)</f>
        <v>TORRE</v>
      </c>
      <c r="BC81" s="32">
        <f>VLOOKUP(BB81,$Y$79:$AG$84,9,FALSE)</f>
        <v>0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4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1"/>
        <v>#REF!</v>
      </c>
      <c r="CG81" s="75" t="e">
        <f t="shared" si="15"/>
        <v>#REF!</v>
      </c>
      <c r="CH81" s="75" t="e">
        <f t="shared" si="16"/>
        <v>#REF!</v>
      </c>
      <c r="CI81" s="75" t="e">
        <f t="shared" si="17"/>
        <v>#REF!</v>
      </c>
      <c r="CJ81" s="75" t="e">
        <f t="shared" si="18"/>
        <v>#REF!</v>
      </c>
      <c r="CK81" s="75" t="e">
        <f t="shared" si="19"/>
        <v>#REF!</v>
      </c>
      <c r="CL81" s="75" t="e">
        <f t="shared" si="20"/>
        <v>#REF!</v>
      </c>
      <c r="CM81" s="75" t="e">
        <f t="shared" si="21"/>
        <v>#REF!</v>
      </c>
      <c r="CN81" s="75" t="e">
        <f t="shared" si="22"/>
        <v>#REF!</v>
      </c>
      <c r="CO81" s="73" t="e">
        <f t="shared" si="42"/>
        <v>#REF!</v>
      </c>
      <c r="CP81" s="73" t="e">
        <f t="shared" si="23"/>
        <v>#REF!</v>
      </c>
      <c r="CQ81" s="73" t="e">
        <f t="shared" si="24"/>
        <v>#REF!</v>
      </c>
      <c r="CR81" s="73" t="e">
        <f t="shared" si="25"/>
        <v>#REF!</v>
      </c>
      <c r="CS81" s="12" t="e">
        <f>IF(AND(CP81=CP82,CQ81=CQ82,CR82&gt;CR81),CO82,CO81)</f>
        <v>#REF!</v>
      </c>
      <c r="CT81" s="1" t="e">
        <f t="shared" si="26"/>
        <v>#REF!</v>
      </c>
      <c r="CU81" s="1" t="e">
        <f t="shared" si="27"/>
        <v>#REF!</v>
      </c>
      <c r="CV81" s="1" t="e">
        <f t="shared" si="28"/>
        <v>#REF!</v>
      </c>
      <c r="CW81" s="28" t="e">
        <f>IF(AND(CT79=CT81,CU79=CU81,CV81&gt;CV79),CS79,CS81)</f>
        <v>#REF!</v>
      </c>
      <c r="CX81" s="1" t="e">
        <f t="shared" si="29"/>
        <v>#REF!</v>
      </c>
      <c r="CY81" s="1" t="e">
        <f t="shared" si="30"/>
        <v>#REF!</v>
      </c>
      <c r="CZ81" s="1" t="e">
        <f t="shared" si="31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2"/>
        <v>#REF!</v>
      </c>
      <c r="DL81" s="75" t="e">
        <f t="shared" si="33"/>
        <v>#REF!</v>
      </c>
      <c r="DM81" s="75" t="e">
        <f t="shared" si="34"/>
        <v>#REF!</v>
      </c>
      <c r="DN81" s="75" t="e">
        <f t="shared" si="35"/>
        <v>#REF!</v>
      </c>
      <c r="DO81" s="75" t="e">
        <f t="shared" si="36"/>
        <v>#REF!</v>
      </c>
      <c r="DP81" s="75" t="e">
        <f t="shared" si="37"/>
        <v>#REF!</v>
      </c>
      <c r="DQ81" s="75" t="e">
        <f t="shared" si="38"/>
        <v>#REF!</v>
      </c>
      <c r="DR81" s="75" t="e">
        <f t="shared" si="39"/>
        <v>#REF!</v>
      </c>
    </row>
    <row r="82" spans="24:122" ht="18" hidden="1" customHeight="1" x14ac:dyDescent="0.2">
      <c r="X82" s="77" t="s">
        <v>11</v>
      </c>
      <c r="Y82" s="65" t="str">
        <f t="shared" ref="Y82:AG82" si="45">N26</f>
        <v>ALGUEIRÃO</v>
      </c>
      <c r="Z82" s="65">
        <f t="shared" si="45"/>
        <v>2</v>
      </c>
      <c r="AA82" s="65">
        <f t="shared" si="45"/>
        <v>0</v>
      </c>
      <c r="AB82" s="65">
        <f t="shared" si="45"/>
        <v>0</v>
      </c>
      <c r="AC82" s="65">
        <f t="shared" si="45"/>
        <v>2</v>
      </c>
      <c r="AD82" s="65">
        <f t="shared" si="45"/>
        <v>1</v>
      </c>
      <c r="AE82" s="65">
        <f t="shared" si="45"/>
        <v>27</v>
      </c>
      <c r="AF82" s="65">
        <f t="shared" si="45"/>
        <v>-26</v>
      </c>
      <c r="AG82" s="65">
        <f t="shared" si="45"/>
        <v>0</v>
      </c>
      <c r="AH82" s="1" t="str">
        <f t="shared" si="7"/>
        <v>ALGUEIRÃO</v>
      </c>
      <c r="AI82" s="1">
        <f t="shared" si="8"/>
        <v>0</v>
      </c>
      <c r="AJ82" s="1" t="str">
        <f>AH82</f>
        <v>ALGUEIRÃO</v>
      </c>
      <c r="AK82" s="32">
        <f t="shared" si="9"/>
        <v>0</v>
      </c>
      <c r="AL82" s="1" t="str">
        <f t="shared" ref="AL82:AL84" si="46">AJ82</f>
        <v>ALGUEIRÃO</v>
      </c>
      <c r="AM82" s="32">
        <f t="shared" si="10"/>
        <v>0</v>
      </c>
      <c r="AN82" s="71" t="str">
        <f>IF(AM82&lt;=AM79,AL82,AL79)</f>
        <v>ALGUEIRÃO</v>
      </c>
      <c r="AO82" s="32">
        <f t="shared" si="11"/>
        <v>0</v>
      </c>
      <c r="AP82" s="1" t="str">
        <f t="shared" si="44"/>
        <v>ALGUEIRÃO</v>
      </c>
      <c r="AQ82" s="32">
        <f t="shared" si="12"/>
        <v>0</v>
      </c>
      <c r="AR82" s="1" t="str">
        <f>AP82</f>
        <v>ALGUEIRÃO</v>
      </c>
      <c r="AS82" s="32">
        <f t="shared" si="13"/>
        <v>0</v>
      </c>
      <c r="AT82" s="1" t="str">
        <f>AR82</f>
        <v>ALGUEIRÃO</v>
      </c>
      <c r="AU82" s="32">
        <f>VLOOKUP(AT82,$Y$79:$AG$84,9,FALSE)</f>
        <v>0</v>
      </c>
      <c r="AV82" s="71" t="str">
        <f>IF(AU82&lt;=AU80,AT82,AT80)</f>
        <v>ALGUEIRÃO</v>
      </c>
      <c r="AW82" s="32">
        <f>VLOOKUP(AV82,$Y$79:$AG$84,9,FALSE)</f>
        <v>0</v>
      </c>
      <c r="AX82" s="1" t="str">
        <f>AV82</f>
        <v>ALGUEIRÃO</v>
      </c>
      <c r="AY82" s="32">
        <f>VLOOKUP(AX82,$Y$79:$AG$84,9,FALSE)</f>
        <v>0</v>
      </c>
      <c r="AZ82" s="1" t="str">
        <f>AX82</f>
        <v>ALGUEIRÃO</v>
      </c>
      <c r="BA82" s="32">
        <f>VLOOKUP(AZ82,$Y$79:$AG$84,9,FALSE)</f>
        <v>0</v>
      </c>
      <c r="BB82" s="71" t="str">
        <f>IF(BA82&lt;=BA81,AZ82,AZ81)</f>
        <v>ALGUEIRÃO</v>
      </c>
      <c r="BC82" s="32">
        <f>VLOOKUP(BB82,$Y$79:$AG$84,9,FALSE)</f>
        <v>0</v>
      </c>
      <c r="BD82" s="1" t="str">
        <f>BB82</f>
        <v>ALGUEIRÃO</v>
      </c>
      <c r="BE82" s="32">
        <f>VLOOKUP(BD82,$Y$79:$AG$84,9,FALSE)</f>
        <v>0</v>
      </c>
      <c r="BF82" s="1" t="str">
        <f>BD82</f>
        <v>ALGUEIRÃO</v>
      </c>
      <c r="BG82" s="32">
        <f>VLOOKUP(BF82,$Y$79:$AG$84,9,FALSE)</f>
        <v>0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4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1"/>
        <v>#REF!</v>
      </c>
      <c r="CG82" s="75" t="e">
        <f t="shared" si="15"/>
        <v>#REF!</v>
      </c>
      <c r="CH82" s="75" t="e">
        <f t="shared" si="16"/>
        <v>#REF!</v>
      </c>
      <c r="CI82" s="75" t="e">
        <f t="shared" si="17"/>
        <v>#REF!</v>
      </c>
      <c r="CJ82" s="75" t="e">
        <f t="shared" si="18"/>
        <v>#REF!</v>
      </c>
      <c r="CK82" s="75" t="e">
        <f t="shared" si="19"/>
        <v>#REF!</v>
      </c>
      <c r="CL82" s="75" t="e">
        <f t="shared" si="20"/>
        <v>#REF!</v>
      </c>
      <c r="CM82" s="75" t="e">
        <f t="shared" si="21"/>
        <v>#REF!</v>
      </c>
      <c r="CN82" s="75" t="e">
        <f t="shared" si="22"/>
        <v>#REF!</v>
      </c>
      <c r="CO82" s="73" t="e">
        <f t="shared" si="42"/>
        <v>#REF!</v>
      </c>
      <c r="CP82" s="73" t="e">
        <f t="shared" si="23"/>
        <v>#REF!</v>
      </c>
      <c r="CQ82" s="73" t="e">
        <f t="shared" si="24"/>
        <v>#REF!</v>
      </c>
      <c r="CR82" s="73" t="e">
        <f t="shared" si="25"/>
        <v>#REF!</v>
      </c>
      <c r="CS82" s="12" t="e">
        <f>IF(AND(CP81=CP82,CQ81=CQ82,CR82&gt;CR81),CO81,CO82)</f>
        <v>#REF!</v>
      </c>
      <c r="CT82" s="1" t="e">
        <f t="shared" si="26"/>
        <v>#REF!</v>
      </c>
      <c r="CU82" s="1" t="e">
        <f t="shared" si="27"/>
        <v>#REF!</v>
      </c>
      <c r="CV82" s="1" t="e">
        <f t="shared" si="28"/>
        <v>#REF!</v>
      </c>
      <c r="CW82" s="29" t="e">
        <f>IF(AND(CT80=CT82,CU80=CU82,CV82&gt;CV80),CS80,CS82)</f>
        <v>#REF!</v>
      </c>
      <c r="CX82" s="1" t="e">
        <f t="shared" si="29"/>
        <v>#REF!</v>
      </c>
      <c r="CY82" s="1" t="e">
        <f t="shared" si="30"/>
        <v>#REF!</v>
      </c>
      <c r="CZ82" s="1" t="e">
        <f t="shared" si="31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2"/>
        <v>#REF!</v>
      </c>
      <c r="DL82" s="75" t="e">
        <f t="shared" si="33"/>
        <v>#REF!</v>
      </c>
      <c r="DM82" s="75" t="e">
        <f t="shared" si="34"/>
        <v>#REF!</v>
      </c>
      <c r="DN82" s="75" t="e">
        <f t="shared" si="35"/>
        <v>#REF!</v>
      </c>
      <c r="DO82" s="75" t="e">
        <f t="shared" si="36"/>
        <v>#REF!</v>
      </c>
      <c r="DP82" s="75" t="e">
        <f t="shared" si="37"/>
        <v>#REF!</v>
      </c>
      <c r="DQ82" s="75" t="e">
        <f t="shared" si="38"/>
        <v>#REF!</v>
      </c>
      <c r="DR82" s="75" t="e">
        <f t="shared" si="39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7"/>
        <v>#REF!</v>
      </c>
      <c r="AI83" s="1" t="e">
        <f t="shared" si="8"/>
        <v>#REF!</v>
      </c>
      <c r="AJ83" s="1" t="e">
        <f t="shared" si="8"/>
        <v>#REF!</v>
      </c>
      <c r="AK83" s="32" t="e">
        <f t="shared" si="9"/>
        <v>#REF!</v>
      </c>
      <c r="AL83" s="1" t="e">
        <f t="shared" si="46"/>
        <v>#REF!</v>
      </c>
      <c r="AM83" s="32" t="e">
        <f t="shared" si="10"/>
        <v>#REF!</v>
      </c>
      <c r="AN83" s="1" t="e">
        <f t="shared" ref="AN83:AN84" si="47">AL83</f>
        <v>#REF!</v>
      </c>
      <c r="AO83" s="32" t="e">
        <f t="shared" si="11"/>
        <v>#REF!</v>
      </c>
      <c r="AP83" s="71" t="e">
        <f>IF(AO83&lt;=AO79,AN83,AN79)</f>
        <v>#REF!</v>
      </c>
      <c r="AQ83" s="32" t="e">
        <f t="shared" si="12"/>
        <v>#REF!</v>
      </c>
      <c r="AR83" s="1" t="e">
        <f>AP83</f>
        <v>#REF!</v>
      </c>
      <c r="AS83" s="32" t="e">
        <f t="shared" si="13"/>
        <v>#REF!</v>
      </c>
      <c r="AT83" s="1" t="e">
        <f t="shared" ref="AT83:AT84" si="48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4"/>
        <v>#REF!</v>
      </c>
      <c r="BQ83" s="1" t="e">
        <f t="shared" ref="BQ83:BQ84" si="49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0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1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1"/>
        <v>#REF!</v>
      </c>
      <c r="CG83" s="75" t="e">
        <f t="shared" si="15"/>
        <v>#REF!</v>
      </c>
      <c r="CH83" s="75" t="e">
        <f t="shared" si="16"/>
        <v>#REF!</v>
      </c>
      <c r="CI83" s="75" t="e">
        <f t="shared" si="17"/>
        <v>#REF!</v>
      </c>
      <c r="CJ83" s="75" t="e">
        <f t="shared" si="18"/>
        <v>#REF!</v>
      </c>
      <c r="CK83" s="75" t="e">
        <f t="shared" si="19"/>
        <v>#REF!</v>
      </c>
      <c r="CL83" s="75" t="e">
        <f t="shared" si="20"/>
        <v>#REF!</v>
      </c>
      <c r="CM83" s="75" t="e">
        <f t="shared" si="21"/>
        <v>#REF!</v>
      </c>
      <c r="CN83" s="75" t="e">
        <f t="shared" si="22"/>
        <v>#REF!</v>
      </c>
      <c r="CO83" s="73" t="e">
        <f t="shared" si="42"/>
        <v>#REF!</v>
      </c>
      <c r="CP83" s="73" t="e">
        <f t="shared" si="23"/>
        <v>#REF!</v>
      </c>
      <c r="CQ83" s="73" t="e">
        <f t="shared" si="24"/>
        <v>#REF!</v>
      </c>
      <c r="CR83" s="73" t="e">
        <f t="shared" si="25"/>
        <v>#REF!</v>
      </c>
      <c r="CS83" s="76" t="e">
        <f>IF(AND(CP83=CP84,CQ83=CQ84,CR84&gt;CR83),CO84,CO83)</f>
        <v>#REF!</v>
      </c>
      <c r="CT83" s="1" t="e">
        <f t="shared" si="26"/>
        <v>#REF!</v>
      </c>
      <c r="CU83" s="1" t="e">
        <f t="shared" si="27"/>
        <v>#REF!</v>
      </c>
      <c r="CV83" s="1" t="e">
        <f t="shared" si="28"/>
        <v>#REF!</v>
      </c>
      <c r="CW83" s="1" t="e">
        <f>CS83</f>
        <v>#REF!</v>
      </c>
      <c r="CX83" s="1" t="e">
        <f t="shared" si="29"/>
        <v>#REF!</v>
      </c>
      <c r="CY83" s="1" t="e">
        <f t="shared" si="30"/>
        <v>#REF!</v>
      </c>
      <c r="CZ83" s="1" t="e">
        <f t="shared" si="31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2">DI83</f>
        <v>#REF!</v>
      </c>
      <c r="DK83" s="75" t="e">
        <f t="shared" si="32"/>
        <v>#REF!</v>
      </c>
      <c r="DL83" s="75" t="e">
        <f t="shared" si="33"/>
        <v>#REF!</v>
      </c>
      <c r="DM83" s="75" t="e">
        <f t="shared" si="34"/>
        <v>#REF!</v>
      </c>
      <c r="DN83" s="75" t="e">
        <f t="shared" si="35"/>
        <v>#REF!</v>
      </c>
      <c r="DO83" s="75" t="e">
        <f t="shared" si="36"/>
        <v>#REF!</v>
      </c>
      <c r="DP83" s="75" t="e">
        <f t="shared" si="37"/>
        <v>#REF!</v>
      </c>
      <c r="DQ83" s="75" t="e">
        <f t="shared" si="38"/>
        <v>#REF!</v>
      </c>
      <c r="DR83" s="75" t="e">
        <f t="shared" si="39"/>
        <v>#REF!</v>
      </c>
    </row>
    <row r="84" spans="24:122" ht="18" hidden="1" customHeight="1" x14ac:dyDescent="0.3">
      <c r="X84" s="77" t="s">
        <v>13</v>
      </c>
      <c r="Y84" s="65">
        <f t="shared" ref="Y84:AG84" si="53">N32</f>
        <v>0</v>
      </c>
      <c r="Z84" s="65">
        <f t="shared" si="53"/>
        <v>0</v>
      </c>
      <c r="AA84" s="65">
        <f t="shared" si="53"/>
        <v>0</v>
      </c>
      <c r="AB84" s="65">
        <f t="shared" si="53"/>
        <v>0</v>
      </c>
      <c r="AC84" s="65">
        <f t="shared" si="53"/>
        <v>0</v>
      </c>
      <c r="AD84" s="65">
        <f t="shared" si="53"/>
        <v>0</v>
      </c>
      <c r="AE84" s="65">
        <f t="shared" si="53"/>
        <v>0</v>
      </c>
      <c r="AF84" s="65">
        <f t="shared" si="53"/>
        <v>0</v>
      </c>
      <c r="AG84" s="65">
        <f t="shared" si="53"/>
        <v>0</v>
      </c>
      <c r="AH84" s="1">
        <f t="shared" si="7"/>
        <v>0</v>
      </c>
      <c r="AI84" s="1">
        <f t="shared" si="8"/>
        <v>0</v>
      </c>
      <c r="AJ84" s="1">
        <f t="shared" si="8"/>
        <v>0</v>
      </c>
      <c r="AK84" s="32">
        <f t="shared" si="9"/>
        <v>0</v>
      </c>
      <c r="AL84" s="1">
        <f t="shared" si="46"/>
        <v>0</v>
      </c>
      <c r="AM84" s="32">
        <f t="shared" si="10"/>
        <v>0</v>
      </c>
      <c r="AN84" s="1">
        <f t="shared" si="47"/>
        <v>0</v>
      </c>
      <c r="AO84" s="32">
        <f t="shared" si="11"/>
        <v>0</v>
      </c>
      <c r="AP84" s="1">
        <f>AN84</f>
        <v>0</v>
      </c>
      <c r="AQ84" s="32">
        <f t="shared" si="12"/>
        <v>0</v>
      </c>
      <c r="AR84" s="71" t="e">
        <f>IF(AQ84&lt;=AQ79,AP84,AP79)</f>
        <v>#REF!</v>
      </c>
      <c r="AS84" s="32" t="e">
        <f t="shared" si="13"/>
        <v>#REF!</v>
      </c>
      <c r="AT84" s="1" t="e">
        <f t="shared" si="48"/>
        <v>#REF!</v>
      </c>
      <c r="AU84" s="32" t="e">
        <f>VLOOKUP(AT84,$Y$79:$AG$84,9,FALSE)</f>
        <v>#REF!</v>
      </c>
      <c r="AV84" s="1" t="e">
        <f t="shared" ref="AV84" si="54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5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4"/>
        <v>#REF!</v>
      </c>
      <c r="BQ84" s="1" t="e">
        <f t="shared" si="49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0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1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56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1"/>
        <v>#REF!</v>
      </c>
      <c r="CG84" s="75" t="e">
        <f t="shared" si="15"/>
        <v>#REF!</v>
      </c>
      <c r="CH84" s="75" t="e">
        <f t="shared" si="16"/>
        <v>#REF!</v>
      </c>
      <c r="CI84" s="75" t="e">
        <f t="shared" si="17"/>
        <v>#REF!</v>
      </c>
      <c r="CJ84" s="75" t="e">
        <f t="shared" si="18"/>
        <v>#REF!</v>
      </c>
      <c r="CK84" s="75" t="e">
        <f t="shared" si="19"/>
        <v>#REF!</v>
      </c>
      <c r="CL84" s="75" t="e">
        <f t="shared" si="20"/>
        <v>#REF!</v>
      </c>
      <c r="CM84" s="75" t="e">
        <f t="shared" si="21"/>
        <v>#REF!</v>
      </c>
      <c r="CN84" s="75" t="e">
        <f t="shared" si="22"/>
        <v>#REF!</v>
      </c>
      <c r="CO84" s="73" t="e">
        <f t="shared" si="42"/>
        <v>#REF!</v>
      </c>
      <c r="CP84" s="73" t="e">
        <f t="shared" si="23"/>
        <v>#REF!</v>
      </c>
      <c r="CQ84" s="73" t="e">
        <f t="shared" si="24"/>
        <v>#REF!</v>
      </c>
      <c r="CR84" s="73" t="e">
        <f t="shared" si="25"/>
        <v>#REF!</v>
      </c>
      <c r="CS84" s="76" t="e">
        <f>IF(AND(CP83=CP84,CQ83=CQ84,CR84&gt;CR83),CO83,CO84)</f>
        <v>#REF!</v>
      </c>
      <c r="CT84" s="1" t="e">
        <f t="shared" si="26"/>
        <v>#REF!</v>
      </c>
      <c r="CU84" s="1" t="e">
        <f t="shared" si="27"/>
        <v>#REF!</v>
      </c>
      <c r="CV84" s="1" t="e">
        <f t="shared" si="28"/>
        <v>#REF!</v>
      </c>
      <c r="CW84" s="1" t="e">
        <f>CS84</f>
        <v>#REF!</v>
      </c>
      <c r="CX84" s="1" t="e">
        <f t="shared" si="29"/>
        <v>#REF!</v>
      </c>
      <c r="CY84" s="1" t="e">
        <f t="shared" si="30"/>
        <v>#REF!</v>
      </c>
      <c r="CZ84" s="1" t="e">
        <f t="shared" si="31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2"/>
        <v>#REF!</v>
      </c>
      <c r="DK84" s="75" t="e">
        <f t="shared" si="32"/>
        <v>#REF!</v>
      </c>
      <c r="DL84" s="75" t="e">
        <f t="shared" si="33"/>
        <v>#REF!</v>
      </c>
      <c r="DM84" s="75" t="e">
        <f t="shared" si="34"/>
        <v>#REF!</v>
      </c>
      <c r="DN84" s="75" t="e">
        <f t="shared" si="35"/>
        <v>#REF!</v>
      </c>
      <c r="DO84" s="75" t="e">
        <f t="shared" si="36"/>
        <v>#REF!</v>
      </c>
      <c r="DP84" s="75" t="e">
        <f t="shared" si="37"/>
        <v>#REF!</v>
      </c>
      <c r="DQ84" s="75" t="e">
        <f t="shared" si="38"/>
        <v>#REF!</v>
      </c>
      <c r="DR84" s="75" t="e">
        <f t="shared" si="39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57">MID(Y87,1,7)</f>
        <v>A B C D</v>
      </c>
      <c r="AA87" s="78" t="str">
        <f t="shared" ref="AA87:AA101" si="58">MID(Y87,9,2)</f>
        <v>3C</v>
      </c>
      <c r="AB87" s="78" t="str">
        <f t="shared" ref="AB87:AB101" si="59">MID(Y87,12,2)</f>
        <v>3D</v>
      </c>
      <c r="AC87" s="78" t="str">
        <f t="shared" ref="AC87:AC101" si="60">MID(Y87,15,2)</f>
        <v>3A</v>
      </c>
      <c r="AD87" s="78" t="str">
        <f t="shared" ref="AD87:AD101" si="61">MID(Y87,18,2)</f>
        <v>3B</v>
      </c>
    </row>
    <row r="88" spans="24:122" ht="18" hidden="1" customHeight="1" x14ac:dyDescent="0.3">
      <c r="Y88" s="79" t="s">
        <v>29</v>
      </c>
      <c r="Z88" s="78" t="str">
        <f t="shared" si="57"/>
        <v>A B C E</v>
      </c>
      <c r="AA88" s="78" t="str">
        <f t="shared" si="58"/>
        <v>3C</v>
      </c>
      <c r="AB88" s="78" t="str">
        <f t="shared" si="59"/>
        <v>3A</v>
      </c>
      <c r="AC88" s="78" t="str">
        <f t="shared" si="60"/>
        <v>3B</v>
      </c>
      <c r="AD88" s="78" t="str">
        <f t="shared" si="61"/>
        <v>3E</v>
      </c>
    </row>
    <row r="89" spans="24:122" ht="18" hidden="1" customHeight="1" x14ac:dyDescent="0.3">
      <c r="Y89" s="79" t="s">
        <v>30</v>
      </c>
      <c r="Z89" s="78" t="str">
        <f t="shared" si="57"/>
        <v>A B C F</v>
      </c>
      <c r="AA89" s="78" t="str">
        <f t="shared" si="58"/>
        <v>3C</v>
      </c>
      <c r="AB89" s="78" t="str">
        <f t="shared" si="59"/>
        <v>3A</v>
      </c>
      <c r="AC89" s="78" t="str">
        <f t="shared" si="60"/>
        <v>3B</v>
      </c>
      <c r="AD89" s="78" t="str">
        <f t="shared" si="61"/>
        <v>3F</v>
      </c>
    </row>
    <row r="90" spans="24:122" ht="18" hidden="1" customHeight="1" x14ac:dyDescent="0.3">
      <c r="Y90" s="79" t="s">
        <v>31</v>
      </c>
      <c r="Z90" s="78" t="str">
        <f t="shared" si="57"/>
        <v>A B D E</v>
      </c>
      <c r="AA90" s="78" t="str">
        <f t="shared" si="58"/>
        <v>3D</v>
      </c>
      <c r="AB90" s="78" t="str">
        <f t="shared" si="59"/>
        <v>3A</v>
      </c>
      <c r="AC90" s="78" t="str">
        <f t="shared" si="60"/>
        <v>3B</v>
      </c>
      <c r="AD90" s="78" t="str">
        <f t="shared" si="61"/>
        <v>3E</v>
      </c>
    </row>
    <row r="91" spans="24:122" ht="18" hidden="1" customHeight="1" x14ac:dyDescent="0.3">
      <c r="Y91" s="79" t="s">
        <v>32</v>
      </c>
      <c r="Z91" s="78" t="str">
        <f t="shared" si="57"/>
        <v>A B D F</v>
      </c>
      <c r="AA91" s="78" t="str">
        <f t="shared" si="58"/>
        <v>3D</v>
      </c>
      <c r="AB91" s="78" t="str">
        <f t="shared" si="59"/>
        <v>3A</v>
      </c>
      <c r="AC91" s="78" t="str">
        <f t="shared" si="60"/>
        <v>3B</v>
      </c>
      <c r="AD91" s="78" t="str">
        <f t="shared" si="61"/>
        <v>3F</v>
      </c>
    </row>
    <row r="92" spans="24:122" ht="18" hidden="1" customHeight="1" x14ac:dyDescent="0.3">
      <c r="Y92" s="79" t="s">
        <v>33</v>
      </c>
      <c r="Z92" s="78" t="str">
        <f t="shared" si="57"/>
        <v>A B E F</v>
      </c>
      <c r="AA92" s="78" t="str">
        <f t="shared" si="58"/>
        <v>3E</v>
      </c>
      <c r="AB92" s="78" t="str">
        <f t="shared" si="59"/>
        <v>3A</v>
      </c>
      <c r="AC92" s="78" t="str">
        <f t="shared" si="60"/>
        <v>3B</v>
      </c>
      <c r="AD92" s="78" t="str">
        <f t="shared" si="61"/>
        <v>3F</v>
      </c>
    </row>
    <row r="93" spans="24:122" ht="18" hidden="1" customHeight="1" x14ac:dyDescent="0.3">
      <c r="Y93" s="79" t="s">
        <v>34</v>
      </c>
      <c r="Z93" s="78" t="str">
        <f t="shared" si="57"/>
        <v>A C D E</v>
      </c>
      <c r="AA93" s="78" t="str">
        <f t="shared" si="58"/>
        <v>3C</v>
      </c>
      <c r="AB93" s="78" t="str">
        <f t="shared" si="59"/>
        <v>3D</v>
      </c>
      <c r="AC93" s="78" t="str">
        <f t="shared" si="60"/>
        <v>3A</v>
      </c>
      <c r="AD93" s="78" t="str">
        <f t="shared" si="61"/>
        <v>3E</v>
      </c>
    </row>
    <row r="94" spans="24:122" ht="18" hidden="1" customHeight="1" x14ac:dyDescent="0.3">
      <c r="Y94" s="79" t="s">
        <v>35</v>
      </c>
      <c r="Z94" s="78" t="str">
        <f t="shared" si="57"/>
        <v>A C D F</v>
      </c>
      <c r="AA94" s="78" t="str">
        <f t="shared" si="58"/>
        <v>3C</v>
      </c>
      <c r="AB94" s="78" t="str">
        <f t="shared" si="59"/>
        <v>3D</v>
      </c>
      <c r="AC94" s="78" t="str">
        <f t="shared" si="60"/>
        <v>3A</v>
      </c>
      <c r="AD94" s="78" t="str">
        <f t="shared" si="61"/>
        <v>3F</v>
      </c>
    </row>
    <row r="95" spans="24:122" ht="18" hidden="1" customHeight="1" x14ac:dyDescent="0.3">
      <c r="Y95" s="79" t="s">
        <v>36</v>
      </c>
      <c r="Z95" s="78" t="str">
        <f t="shared" si="57"/>
        <v>A C E F</v>
      </c>
      <c r="AA95" s="78" t="str">
        <f t="shared" si="58"/>
        <v>3C</v>
      </c>
      <c r="AB95" s="78" t="str">
        <f t="shared" si="59"/>
        <v>3A</v>
      </c>
      <c r="AC95" s="78" t="str">
        <f t="shared" si="60"/>
        <v>3F</v>
      </c>
      <c r="AD95" s="78" t="str">
        <f t="shared" si="61"/>
        <v>3E</v>
      </c>
    </row>
    <row r="96" spans="24:122" ht="18" hidden="1" customHeight="1" x14ac:dyDescent="0.3">
      <c r="Y96" s="79" t="s">
        <v>37</v>
      </c>
      <c r="Z96" s="78" t="str">
        <f t="shared" si="57"/>
        <v>A D E F</v>
      </c>
      <c r="AA96" s="78" t="str">
        <f t="shared" si="58"/>
        <v>3D</v>
      </c>
      <c r="AB96" s="78" t="str">
        <f t="shared" si="59"/>
        <v>3A</v>
      </c>
      <c r="AC96" s="78" t="str">
        <f t="shared" si="60"/>
        <v>3F</v>
      </c>
      <c r="AD96" s="78" t="str">
        <f t="shared" si="61"/>
        <v>3E</v>
      </c>
    </row>
    <row r="97" spans="25:30" ht="18" hidden="1" customHeight="1" x14ac:dyDescent="0.3">
      <c r="Y97" s="79" t="s">
        <v>38</v>
      </c>
      <c r="Z97" s="78" t="str">
        <f t="shared" si="57"/>
        <v>B C D E</v>
      </c>
      <c r="AA97" s="78" t="str">
        <f t="shared" si="58"/>
        <v>3C</v>
      </c>
      <c r="AB97" s="78" t="str">
        <f t="shared" si="59"/>
        <v>3D</v>
      </c>
      <c r="AC97" s="78" t="str">
        <f t="shared" si="60"/>
        <v>3B</v>
      </c>
      <c r="AD97" s="78" t="str">
        <f t="shared" si="61"/>
        <v>3E</v>
      </c>
    </row>
    <row r="98" spans="25:30" ht="18" hidden="1" customHeight="1" x14ac:dyDescent="0.3">
      <c r="Y98" s="79" t="s">
        <v>39</v>
      </c>
      <c r="Z98" s="78" t="str">
        <f t="shared" si="57"/>
        <v>B C D F</v>
      </c>
      <c r="AA98" s="78" t="str">
        <f t="shared" si="58"/>
        <v>3C</v>
      </c>
      <c r="AB98" s="78" t="str">
        <f t="shared" si="59"/>
        <v>3D</v>
      </c>
      <c r="AC98" s="78" t="str">
        <f t="shared" si="60"/>
        <v>3B</v>
      </c>
      <c r="AD98" s="78" t="str">
        <f t="shared" si="61"/>
        <v>3F</v>
      </c>
    </row>
    <row r="99" spans="25:30" ht="18" hidden="1" customHeight="1" x14ac:dyDescent="0.3">
      <c r="Y99" s="79" t="s">
        <v>40</v>
      </c>
      <c r="Z99" s="78" t="str">
        <f t="shared" si="57"/>
        <v>B C E F</v>
      </c>
      <c r="AA99" s="78" t="str">
        <f t="shared" si="58"/>
        <v>3E</v>
      </c>
      <c r="AB99" s="78" t="str">
        <f t="shared" si="59"/>
        <v>3C</v>
      </c>
      <c r="AC99" s="78" t="str">
        <f t="shared" si="60"/>
        <v>3B</v>
      </c>
      <c r="AD99" s="78" t="str">
        <f t="shared" si="61"/>
        <v>3F</v>
      </c>
    </row>
    <row r="100" spans="25:30" ht="18" hidden="1" customHeight="1" x14ac:dyDescent="0.3">
      <c r="Y100" s="79" t="s">
        <v>41</v>
      </c>
      <c r="Z100" s="78" t="str">
        <f t="shared" si="57"/>
        <v>B D E F</v>
      </c>
      <c r="AA100" s="78" t="str">
        <f t="shared" si="58"/>
        <v>3E</v>
      </c>
      <c r="AB100" s="78" t="str">
        <f t="shared" si="59"/>
        <v>3D</v>
      </c>
      <c r="AC100" s="78" t="str">
        <f t="shared" si="60"/>
        <v>3B</v>
      </c>
      <c r="AD100" s="78" t="str">
        <f t="shared" si="61"/>
        <v>3F</v>
      </c>
    </row>
    <row r="101" spans="25:30" ht="18" hidden="1" customHeight="1" x14ac:dyDescent="0.3">
      <c r="Y101" s="79" t="s">
        <v>42</v>
      </c>
      <c r="Z101" s="78" t="str">
        <f t="shared" si="57"/>
        <v>C D E F</v>
      </c>
      <c r="AA101" s="78" t="str">
        <f t="shared" si="58"/>
        <v>3C</v>
      </c>
      <c r="AB101" s="78" t="str">
        <f t="shared" si="59"/>
        <v>3D</v>
      </c>
      <c r="AC101" s="78" t="str">
        <f t="shared" si="60"/>
        <v>3F</v>
      </c>
      <c r="AD101" s="78" t="str">
        <f t="shared" si="61"/>
        <v>3E</v>
      </c>
    </row>
  </sheetData>
  <mergeCells count="10">
    <mergeCell ref="B1:J3"/>
    <mergeCell ref="B38:J38"/>
    <mergeCell ref="B39:J39"/>
    <mergeCell ref="B42:J42"/>
    <mergeCell ref="B45:J45"/>
    <mergeCell ref="B34:J34"/>
    <mergeCell ref="B4:J4"/>
    <mergeCell ref="B25:J25"/>
    <mergeCell ref="B26:J26"/>
    <mergeCell ref="B31:J31"/>
  </mergeCells>
  <conditionalFormatting sqref="E37 H37">
    <cfRule type="cellIs" dxfId="3" priority="81" operator="equal">
      <formula>"Portugal"</formula>
    </cfRule>
  </conditionalFormatting>
  <conditionalFormatting sqref="H28:H29">
    <cfRule type="cellIs" dxfId="2" priority="2" operator="equal">
      <formula>"Portugal"</formula>
    </cfRule>
  </conditionalFormatting>
  <conditionalFormatting sqref="H41">
    <cfRule type="cellIs" dxfId="1" priority="1" operator="equal">
      <formula>"Portugal"</formula>
    </cfRule>
  </conditionalFormatting>
  <conditionalFormatting sqref="N30:N34">
    <cfRule type="cellIs" dxfId="0" priority="128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D2</vt:lpstr>
      <vt:lpstr>'D2'!Área_de_Impressão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2025-06-21T13:12:04Z</dcterms:modified>
</cp:coreProperties>
</file>