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zador\Desktop\Estoril Foot 2026\CALENDÁRIOS\Calendários 2026\"/>
    </mc:Choice>
  </mc:AlternateContent>
  <xr:revisionPtr revIDLastSave="0" documentId="13_ncr:1_{E52DD033-D74A-4FBC-8650-787B824137D0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Folha2" sheetId="2" state="hidden" r:id="rId1"/>
    <sheet name="E1" sheetId="6" r:id="rId2"/>
  </sheets>
  <definedNames>
    <definedName name="_xlnm.Print_Area" localSheetId="1">'E1'!$B$1:$W$55</definedName>
  </definedNames>
  <calcPr calcId="191029"/>
</workbook>
</file>

<file path=xl/calcChain.xml><?xml version="1.0" encoding="utf-8"?>
<calcChain xmlns="http://schemas.openxmlformats.org/spreadsheetml/2006/main">
  <c r="E6" i="6" l="1"/>
  <c r="H10" i="6"/>
  <c r="H55" i="6" l="1"/>
  <c r="AD101" i="6" l="1"/>
  <c r="AC101" i="6"/>
  <c r="AB101" i="6"/>
  <c r="AA101" i="6"/>
  <c r="Z101" i="6"/>
  <c r="AD100" i="6"/>
  <c r="AC100" i="6"/>
  <c r="AB100" i="6"/>
  <c r="AA100" i="6"/>
  <c r="Z100" i="6"/>
  <c r="AD99" i="6"/>
  <c r="AC99" i="6"/>
  <c r="AB99" i="6"/>
  <c r="AA99" i="6"/>
  <c r="Z99" i="6"/>
  <c r="AD98" i="6"/>
  <c r="AC98" i="6"/>
  <c r="AB98" i="6"/>
  <c r="AA98" i="6"/>
  <c r="Z98" i="6"/>
  <c r="AD97" i="6"/>
  <c r="AC97" i="6"/>
  <c r="AB97" i="6"/>
  <c r="AA97" i="6"/>
  <c r="Z97" i="6"/>
  <c r="AD96" i="6"/>
  <c r="AC96" i="6"/>
  <c r="AB96" i="6"/>
  <c r="AA96" i="6"/>
  <c r="Z96" i="6"/>
  <c r="AD95" i="6"/>
  <c r="AC95" i="6"/>
  <c r="AB95" i="6"/>
  <c r="AA95" i="6"/>
  <c r="Z95" i="6"/>
  <c r="AD94" i="6"/>
  <c r="AC94" i="6"/>
  <c r="AB94" i="6"/>
  <c r="AA94" i="6"/>
  <c r="Z94" i="6"/>
  <c r="AD93" i="6"/>
  <c r="AC93" i="6"/>
  <c r="AB93" i="6"/>
  <c r="AA93" i="6"/>
  <c r="Z93" i="6"/>
  <c r="AD92" i="6"/>
  <c r="AC92" i="6"/>
  <c r="AB92" i="6"/>
  <c r="AA92" i="6"/>
  <c r="Z92" i="6"/>
  <c r="AD91" i="6"/>
  <c r="AC91" i="6"/>
  <c r="AB91" i="6"/>
  <c r="AA91" i="6"/>
  <c r="Z91" i="6"/>
  <c r="AD90" i="6"/>
  <c r="AC90" i="6"/>
  <c r="AB90" i="6"/>
  <c r="AA90" i="6"/>
  <c r="Z90" i="6"/>
  <c r="AD89" i="6"/>
  <c r="AC89" i="6"/>
  <c r="AB89" i="6"/>
  <c r="AA89" i="6"/>
  <c r="Z89" i="6"/>
  <c r="AD88" i="6"/>
  <c r="AC88" i="6"/>
  <c r="AB88" i="6"/>
  <c r="AA88" i="6"/>
  <c r="Z88" i="6"/>
  <c r="AD87" i="6"/>
  <c r="AC87" i="6"/>
  <c r="AB87" i="6"/>
  <c r="AA87" i="6"/>
  <c r="Z87" i="6"/>
  <c r="AG84" i="6"/>
  <c r="AI84" i="6" s="1"/>
  <c r="AF84" i="6"/>
  <c r="AE84" i="6"/>
  <c r="AD84" i="6"/>
  <c r="AC84" i="6"/>
  <c r="AB84" i="6"/>
  <c r="AA84" i="6"/>
  <c r="Z84" i="6"/>
  <c r="Y84" i="6"/>
  <c r="AH84" i="6" s="1"/>
  <c r="AJ84" i="6" s="1"/>
  <c r="L66" i="6"/>
  <c r="K66" i="6"/>
  <c r="L64" i="6"/>
  <c r="K64" i="6"/>
  <c r="L63" i="6"/>
  <c r="K63" i="6"/>
  <c r="L61" i="6"/>
  <c r="K61" i="6"/>
  <c r="L60" i="6"/>
  <c r="K60" i="6"/>
  <c r="L59" i="6"/>
  <c r="K59" i="6"/>
  <c r="L58" i="6"/>
  <c r="K58" i="6"/>
  <c r="L56" i="6"/>
  <c r="K56" i="6"/>
  <c r="L55" i="6"/>
  <c r="K55" i="6"/>
  <c r="L50" i="6"/>
  <c r="K50" i="6"/>
  <c r="L48" i="6"/>
  <c r="K48" i="6"/>
  <c r="AH47" i="6"/>
  <c r="AJ47" i="6" s="1"/>
  <c r="L47" i="6"/>
  <c r="K47" i="6"/>
  <c r="AH46" i="6"/>
  <c r="AJ46" i="6" s="1"/>
  <c r="AH45" i="6"/>
  <c r="L45" i="6"/>
  <c r="K45" i="6"/>
  <c r="AH44" i="6"/>
  <c r="L44" i="6"/>
  <c r="K44" i="6"/>
  <c r="L43" i="6"/>
  <c r="K43" i="6"/>
  <c r="L42" i="6"/>
  <c r="K42" i="6"/>
  <c r="L40" i="6"/>
  <c r="K40" i="6"/>
  <c r="AH39" i="6"/>
  <c r="AJ39" i="6" s="1"/>
  <c r="L39" i="6"/>
  <c r="K39" i="6"/>
  <c r="AH38" i="6"/>
  <c r="AJ38" i="6" s="1"/>
  <c r="AH37" i="6"/>
  <c r="AH36" i="6"/>
  <c r="K35" i="6"/>
  <c r="L34" i="6"/>
  <c r="K34" i="6"/>
  <c r="K33" i="6"/>
  <c r="AH32" i="6"/>
  <c r="AJ32" i="6" s="1"/>
  <c r="L32" i="6"/>
  <c r="K32" i="6"/>
  <c r="AH31" i="6"/>
  <c r="AJ31" i="6" s="1"/>
  <c r="L31" i="6"/>
  <c r="AH30" i="6"/>
  <c r="K30" i="6"/>
  <c r="L30" i="6"/>
  <c r="AH29" i="6"/>
  <c r="L29" i="6"/>
  <c r="K29" i="6"/>
  <c r="L28" i="6"/>
  <c r="K28" i="6"/>
  <c r="L27" i="6"/>
  <c r="K27" i="6"/>
  <c r="K26" i="6"/>
  <c r="AH25" i="6"/>
  <c r="AJ25" i="6" s="1"/>
  <c r="K25" i="6"/>
  <c r="AH24" i="6"/>
  <c r="AJ24" i="6" s="1"/>
  <c r="K24" i="6"/>
  <c r="AH23" i="6"/>
  <c r="K23" i="6"/>
  <c r="AH22" i="6"/>
  <c r="L22" i="6"/>
  <c r="K22" i="6"/>
  <c r="L21" i="6"/>
  <c r="K20" i="6"/>
  <c r="L19" i="6"/>
  <c r="K19" i="6"/>
  <c r="AH18" i="6"/>
  <c r="AJ18" i="6" s="1"/>
  <c r="K18" i="6"/>
  <c r="AH17" i="6"/>
  <c r="AJ17" i="6" s="1"/>
  <c r="L17" i="6"/>
  <c r="AH16" i="6"/>
  <c r="L16" i="6"/>
  <c r="K16" i="6"/>
  <c r="AH15" i="6"/>
  <c r="K14" i="6"/>
  <c r="L13" i="6"/>
  <c r="L12" i="6"/>
  <c r="AH11" i="6"/>
  <c r="AJ11" i="6" s="1"/>
  <c r="AH10" i="6"/>
  <c r="AJ10" i="6" s="1"/>
  <c r="L10" i="6"/>
  <c r="K10" i="6"/>
  <c r="AH9" i="6"/>
  <c r="K9" i="6"/>
  <c r="AH8" i="6"/>
  <c r="L8" i="6"/>
  <c r="K7" i="6"/>
  <c r="K6" i="6"/>
  <c r="L7" i="6" l="1"/>
  <c r="K11" i="6"/>
  <c r="L33" i="6"/>
  <c r="L26" i="6"/>
  <c r="L23" i="6"/>
  <c r="L18" i="6"/>
  <c r="L20" i="6"/>
  <c r="K8" i="6"/>
  <c r="K17" i="6"/>
  <c r="L11" i="6"/>
  <c r="K12" i="6"/>
  <c r="L14" i="6"/>
  <c r="L24" i="6"/>
  <c r="K31" i="6"/>
  <c r="K21" i="6"/>
  <c r="L25" i="6"/>
  <c r="K13" i="6"/>
  <c r="L9" i="6"/>
  <c r="L35" i="6"/>
  <c r="AD17" i="6"/>
  <c r="L15" i="6"/>
  <c r="K15" i="6"/>
  <c r="AL11" i="6"/>
  <c r="L6" i="6"/>
  <c r="AD8" i="6"/>
  <c r="Y9" i="6"/>
  <c r="AC9" i="6"/>
  <c r="Y10" i="6"/>
  <c r="AC10" i="6"/>
  <c r="Y11" i="6"/>
  <c r="AC11" i="6"/>
  <c r="AD15" i="6"/>
  <c r="Y16" i="6"/>
  <c r="AC16" i="6"/>
  <c r="AD47" i="6"/>
  <c r="AD46" i="6"/>
  <c r="AC45" i="6"/>
  <c r="Y45" i="6"/>
  <c r="AC44" i="6"/>
  <c r="Y44" i="6"/>
  <c r="AC39" i="6"/>
  <c r="Y39" i="6"/>
  <c r="AC47" i="6"/>
  <c r="Y47" i="6"/>
  <c r="AC46" i="6"/>
  <c r="Y46" i="6"/>
  <c r="AD45" i="6"/>
  <c r="AD44" i="6"/>
  <c r="AD39" i="6"/>
  <c r="AD38" i="6"/>
  <c r="AD37" i="6"/>
  <c r="AD36" i="6"/>
  <c r="AD32" i="6"/>
  <c r="AC31" i="6"/>
  <c r="Y31" i="6"/>
  <c r="AC30" i="6"/>
  <c r="Y30" i="6"/>
  <c r="AC29" i="6"/>
  <c r="Y29" i="6"/>
  <c r="AD25" i="6"/>
  <c r="AC24" i="6"/>
  <c r="Y24" i="6"/>
  <c r="AD23" i="6"/>
  <c r="AD22" i="6"/>
  <c r="AD18" i="6"/>
  <c r="AC38" i="6"/>
  <c r="Y38" i="6"/>
  <c r="AC37" i="6"/>
  <c r="Y37" i="6"/>
  <c r="AC36" i="6"/>
  <c r="Y36" i="6"/>
  <c r="AC32" i="6"/>
  <c r="Y32" i="6"/>
  <c r="AD31" i="6"/>
  <c r="AD30" i="6"/>
  <c r="AD29" i="6"/>
  <c r="AC25" i="6"/>
  <c r="Y25" i="6"/>
  <c r="AD24" i="6"/>
  <c r="AC23" i="6"/>
  <c r="Y23" i="6"/>
  <c r="AC22" i="6"/>
  <c r="Y22" i="6"/>
  <c r="AC18" i="6"/>
  <c r="Y18" i="6"/>
  <c r="AL18" i="6"/>
  <c r="AL25" i="6"/>
  <c r="AL32" i="6"/>
  <c r="Y8" i="6"/>
  <c r="AC8" i="6"/>
  <c r="AD9" i="6"/>
  <c r="AD10" i="6"/>
  <c r="AD11" i="6"/>
  <c r="Y15" i="6"/>
  <c r="AC15" i="6"/>
  <c r="AD16" i="6"/>
  <c r="Y17" i="6"/>
  <c r="AC17" i="6"/>
  <c r="AL39" i="6"/>
  <c r="AL47" i="6"/>
  <c r="AL84" i="6"/>
  <c r="AE47" i="6" l="1"/>
  <c r="AE38" i="6"/>
  <c r="Z11" i="6"/>
  <c r="Z15" i="6"/>
  <c r="Z16" i="6"/>
  <c r="Z46" i="6"/>
  <c r="Z45" i="6"/>
  <c r="Z17" i="6"/>
  <c r="Z9" i="6"/>
  <c r="Z10" i="6"/>
  <c r="Z30" i="6"/>
  <c r="Z25" i="6"/>
  <c r="Z22" i="6"/>
  <c r="Z37" i="6"/>
  <c r="AE17" i="6"/>
  <c r="AE15" i="6"/>
  <c r="AE8" i="6"/>
  <c r="Z8" i="6"/>
  <c r="Z31" i="6"/>
  <c r="Z36" i="6"/>
  <c r="AE23" i="6"/>
  <c r="AE37" i="6"/>
  <c r="Z29" i="6"/>
  <c r="Z23" i="6"/>
  <c r="Z44" i="6"/>
  <c r="AE36" i="6"/>
  <c r="AE22" i="6"/>
  <c r="AE25" i="6"/>
  <c r="AE46" i="6"/>
  <c r="Z24" i="6"/>
  <c r="Z18" i="6"/>
  <c r="Z32" i="6"/>
  <c r="Z39" i="6"/>
  <c r="Z47" i="6"/>
  <c r="Z38" i="6"/>
  <c r="AE18" i="6"/>
  <c r="AE32" i="6"/>
  <c r="AN84" i="6"/>
  <c r="AE29" i="6"/>
  <c r="AE30" i="6"/>
  <c r="AE31" i="6"/>
  <c r="AB47" i="6"/>
  <c r="AB46" i="6"/>
  <c r="AB45" i="6"/>
  <c r="AB44" i="6"/>
  <c r="AB39" i="6"/>
  <c r="AB38" i="6"/>
  <c r="AB37" i="6"/>
  <c r="AB36" i="6"/>
  <c r="AB32" i="6"/>
  <c r="AB25" i="6"/>
  <c r="AB23" i="6"/>
  <c r="AB22" i="6"/>
  <c r="AB18" i="6"/>
  <c r="AB31" i="6"/>
  <c r="AB30" i="6"/>
  <c r="AB29" i="6"/>
  <c r="AB24" i="6"/>
  <c r="AB16" i="6"/>
  <c r="AB11" i="6"/>
  <c r="AB10" i="6"/>
  <c r="AB9" i="6"/>
  <c r="AB17" i="6"/>
  <c r="AB15" i="6"/>
  <c r="AB8" i="6"/>
  <c r="AE24" i="6"/>
  <c r="AE39" i="6"/>
  <c r="AE44" i="6"/>
  <c r="AE45" i="6"/>
  <c r="AE16" i="6"/>
  <c r="AE11" i="6"/>
  <c r="AE10" i="6"/>
  <c r="AE9" i="6"/>
  <c r="AA46" i="6" l="1"/>
  <c r="AF46" i="6" s="1"/>
  <c r="AK46" i="6" s="1"/>
  <c r="AA15" i="6"/>
  <c r="AF15" i="6" s="1"/>
  <c r="AI15" i="6" s="1"/>
  <c r="AA16" i="6"/>
  <c r="AF16" i="6" s="1"/>
  <c r="AI16" i="6" s="1"/>
  <c r="AA9" i="6"/>
  <c r="AF9" i="6" s="1"/>
  <c r="AI9" i="6" s="1"/>
  <c r="AA24" i="6"/>
  <c r="AF24" i="6" s="1"/>
  <c r="AI24" i="6" s="1"/>
  <c r="AA22" i="6"/>
  <c r="AF22" i="6" s="1"/>
  <c r="AI22" i="6" s="1"/>
  <c r="AA11" i="6"/>
  <c r="AF11" i="6" s="1"/>
  <c r="AK11" i="6" s="1"/>
  <c r="AA17" i="6"/>
  <c r="AF17" i="6" s="1"/>
  <c r="AK17" i="6" s="1"/>
  <c r="AA44" i="6"/>
  <c r="AF44" i="6" s="1"/>
  <c r="AI44" i="6" s="1"/>
  <c r="AA45" i="6"/>
  <c r="AF45" i="6" s="1"/>
  <c r="AI45" i="6" s="1"/>
  <c r="AA30" i="6"/>
  <c r="AF30" i="6" s="1"/>
  <c r="AI30" i="6" s="1"/>
  <c r="AA31" i="6"/>
  <c r="AF31" i="6" s="1"/>
  <c r="AK31" i="6" s="1"/>
  <c r="AA38" i="6"/>
  <c r="AF38" i="6" s="1"/>
  <c r="AK38" i="6" s="1"/>
  <c r="AA10" i="6"/>
  <c r="AF10" i="6" s="1"/>
  <c r="AI10" i="6" s="1"/>
  <c r="AA8" i="6"/>
  <c r="AF8" i="6" s="1"/>
  <c r="AI8" i="6" s="1"/>
  <c r="AA37" i="6"/>
  <c r="AF37" i="6" s="1"/>
  <c r="AI37" i="6" s="1"/>
  <c r="AA25" i="6"/>
  <c r="AF25" i="6" s="1"/>
  <c r="AK25" i="6" s="1"/>
  <c r="AA23" i="6"/>
  <c r="AF23" i="6" s="1"/>
  <c r="AI23" i="6" s="1"/>
  <c r="AA29" i="6"/>
  <c r="AF29" i="6" s="1"/>
  <c r="AI29" i="6" s="1"/>
  <c r="AA36" i="6"/>
  <c r="AF36" i="6" s="1"/>
  <c r="AI36" i="6" s="1"/>
  <c r="AA47" i="6"/>
  <c r="AF47" i="6" s="1"/>
  <c r="AI47" i="6" s="1"/>
  <c r="AA18" i="6"/>
  <c r="AF18" i="6" s="1"/>
  <c r="AI18" i="6" s="1"/>
  <c r="AA32" i="6"/>
  <c r="AF32" i="6" s="1"/>
  <c r="AK32" i="6" s="1"/>
  <c r="AA39" i="6"/>
  <c r="AF39" i="6" s="1"/>
  <c r="AM39" i="6" s="1"/>
  <c r="AP84" i="6"/>
  <c r="AI46" i="6" l="1"/>
  <c r="AI17" i="6"/>
  <c r="AJ22" i="6"/>
  <c r="AK22" i="6" s="1"/>
  <c r="AK10" i="6"/>
  <c r="AI11" i="6"/>
  <c r="AJ15" i="6"/>
  <c r="AK15" i="6" s="1"/>
  <c r="AL15" i="6" s="1"/>
  <c r="AM15" i="6" s="1"/>
  <c r="AJ16" i="6"/>
  <c r="AK16" i="6" s="1"/>
  <c r="AI31" i="6"/>
  <c r="AJ8" i="6"/>
  <c r="AK8" i="6" s="1"/>
  <c r="AM11" i="6"/>
  <c r="AJ44" i="6"/>
  <c r="AK44" i="6" s="1"/>
  <c r="AL46" i="6" s="1"/>
  <c r="AN46" i="6" s="1"/>
  <c r="AO46" i="6" s="1"/>
  <c r="AJ30" i="6"/>
  <c r="AK30" i="6" s="1"/>
  <c r="AJ45" i="6"/>
  <c r="AL45" i="6" s="1"/>
  <c r="AK24" i="6"/>
  <c r="AJ9" i="6"/>
  <c r="AL9" i="6" s="1"/>
  <c r="AJ36" i="6"/>
  <c r="AK36" i="6" s="1"/>
  <c r="AL36" i="6" s="1"/>
  <c r="AM36" i="6" s="1"/>
  <c r="AN36" i="6" s="1"/>
  <c r="AV36" i="6" s="1"/>
  <c r="AX36" i="6" s="1"/>
  <c r="AI38" i="6"/>
  <c r="AJ37" i="6"/>
  <c r="AL37" i="6" s="1"/>
  <c r="AM37" i="6" s="1"/>
  <c r="AJ29" i="6"/>
  <c r="AK29" i="6" s="1"/>
  <c r="AL31" i="6" s="1"/>
  <c r="AI25" i="6"/>
  <c r="AM25" i="6"/>
  <c r="AJ23" i="6"/>
  <c r="AL23" i="6" s="1"/>
  <c r="AI39" i="6"/>
  <c r="AI32" i="6"/>
  <c r="AM47" i="6"/>
  <c r="AM32" i="6"/>
  <c r="AK47" i="6"/>
  <c r="AM18" i="6"/>
  <c r="AK39" i="6"/>
  <c r="AK18" i="6"/>
  <c r="AL16" i="6" l="1"/>
  <c r="AN16" i="6" s="1"/>
  <c r="AO16" i="6" s="1"/>
  <c r="AL17" i="6"/>
  <c r="AM17" i="6" s="1"/>
  <c r="AL44" i="6"/>
  <c r="AM44" i="6" s="1"/>
  <c r="AN44" i="6" s="1"/>
  <c r="AV44" i="6" s="1"/>
  <c r="AX44" i="6" s="1"/>
  <c r="AL24" i="6"/>
  <c r="AM24" i="6" s="1"/>
  <c r="AL10" i="6"/>
  <c r="AM10" i="6" s="1"/>
  <c r="AL8" i="6"/>
  <c r="AM8" i="6" s="1"/>
  <c r="AN8" i="6" s="1"/>
  <c r="AO8" i="6" s="1"/>
  <c r="AW8" i="6" s="1"/>
  <c r="BF8" i="6" s="1"/>
  <c r="AL22" i="6"/>
  <c r="AM22" i="6" s="1"/>
  <c r="AN25" i="6" s="1"/>
  <c r="AP25" i="6" s="1"/>
  <c r="AQ25" i="6" s="1"/>
  <c r="AL30" i="6"/>
  <c r="AN30" i="6" s="1"/>
  <c r="AO30" i="6" s="1"/>
  <c r="AL38" i="6"/>
  <c r="AM38" i="6" s="1"/>
  <c r="AK45" i="6"/>
  <c r="AK9" i="6"/>
  <c r="AK37" i="6"/>
  <c r="AN37" i="6"/>
  <c r="AO37" i="6" s="1"/>
  <c r="AL29" i="6"/>
  <c r="AM29" i="6" s="1"/>
  <c r="AN29" i="6" s="1"/>
  <c r="AO29" i="6" s="1"/>
  <c r="AW29" i="6" s="1"/>
  <c r="BF29" i="6" s="1"/>
  <c r="AK23" i="6"/>
  <c r="AN18" i="6"/>
  <c r="AO18" i="6" s="1"/>
  <c r="AO36" i="6"/>
  <c r="AW36" i="6" s="1"/>
  <c r="BF36" i="6" s="1"/>
  <c r="AN15" i="6"/>
  <c r="AV15" i="6" s="1"/>
  <c r="AX15" i="6" s="1"/>
  <c r="AN39" i="6"/>
  <c r="AO39" i="6" s="1"/>
  <c r="AM46" i="6"/>
  <c r="AN31" i="6"/>
  <c r="AO31" i="6" s="1"/>
  <c r="AM31" i="6"/>
  <c r="AN45" i="6"/>
  <c r="AO45" i="6" s="1"/>
  <c r="AP45" i="6" s="1"/>
  <c r="AQ45" i="6" s="1"/>
  <c r="AM45" i="6"/>
  <c r="AM23" i="6"/>
  <c r="AN23" i="6"/>
  <c r="AO23" i="6" s="1"/>
  <c r="AM9" i="6"/>
  <c r="AN9" i="6"/>
  <c r="AO9" i="6" s="1"/>
  <c r="AM16" i="6" l="1"/>
  <c r="AN47" i="6"/>
  <c r="AO47" i="6" s="1"/>
  <c r="AN38" i="6"/>
  <c r="AO38" i="6" s="1"/>
  <c r="AP38" i="6" s="1"/>
  <c r="AQ38" i="6" s="1"/>
  <c r="AN17" i="6"/>
  <c r="AO17" i="6" s="1"/>
  <c r="AP17" i="6" s="1"/>
  <c r="AR17" i="6" s="1"/>
  <c r="AS17" i="6" s="1"/>
  <c r="AN24" i="6"/>
  <c r="AO24" i="6" s="1"/>
  <c r="AP24" i="6" s="1"/>
  <c r="AP31" i="6"/>
  <c r="AQ31" i="6" s="1"/>
  <c r="AN10" i="6"/>
  <c r="AO10" i="6" s="1"/>
  <c r="AP9" i="6" s="1"/>
  <c r="AQ9" i="6" s="1"/>
  <c r="AN22" i="6"/>
  <c r="AO22" i="6" s="1"/>
  <c r="AW22" i="6" s="1"/>
  <c r="BF22" i="6" s="1"/>
  <c r="AN11" i="6"/>
  <c r="AO11" i="6" s="1"/>
  <c r="AM30" i="6"/>
  <c r="AV8" i="6"/>
  <c r="AX8" i="6" s="1"/>
  <c r="AN32" i="6"/>
  <c r="AO32" i="6" s="1"/>
  <c r="AO44" i="6"/>
  <c r="AW44" i="6" s="1"/>
  <c r="BF44" i="6" s="1"/>
  <c r="AP18" i="6"/>
  <c r="AQ18" i="6" s="1"/>
  <c r="AO25" i="6"/>
  <c r="AV29" i="6"/>
  <c r="AX29" i="6" s="1"/>
  <c r="AP39" i="6"/>
  <c r="AQ39" i="6" s="1"/>
  <c r="AO15" i="6"/>
  <c r="AW15" i="6" s="1"/>
  <c r="BF15" i="6" s="1"/>
  <c r="AP46" i="6"/>
  <c r="AR46" i="6" s="1"/>
  <c r="AS46" i="6" s="1"/>
  <c r="AP30" i="6"/>
  <c r="AQ30" i="6" s="1"/>
  <c r="AP16" i="6" l="1"/>
  <c r="AQ16" i="6" s="1"/>
  <c r="AR18" i="6" s="1"/>
  <c r="AS18" i="6" s="1"/>
  <c r="AT18" i="6" s="1"/>
  <c r="AP47" i="6"/>
  <c r="AQ47" i="6" s="1"/>
  <c r="AR47" i="6" s="1"/>
  <c r="AS47" i="6" s="1"/>
  <c r="AT47" i="6" s="1"/>
  <c r="AV47" i="6" s="1"/>
  <c r="AR31" i="6"/>
  <c r="AS31" i="6" s="1"/>
  <c r="AQ17" i="6"/>
  <c r="AP23" i="6"/>
  <c r="AQ23" i="6" s="1"/>
  <c r="AR23" i="6" s="1"/>
  <c r="AS23" i="6" s="1"/>
  <c r="AW23" i="6" s="1"/>
  <c r="AP37" i="6"/>
  <c r="AQ37" i="6" s="1"/>
  <c r="AR37" i="6" s="1"/>
  <c r="AV37" i="6" s="1"/>
  <c r="AX37" i="6" s="1"/>
  <c r="AP10" i="6"/>
  <c r="AQ10" i="6" s="1"/>
  <c r="AP11" i="6"/>
  <c r="AQ11" i="6" s="1"/>
  <c r="AR9" i="6" s="1"/>
  <c r="AV9" i="6" s="1"/>
  <c r="AX9" i="6" s="1"/>
  <c r="AV22" i="6"/>
  <c r="AX22" i="6" s="1"/>
  <c r="AR38" i="6"/>
  <c r="AS38" i="6" s="1"/>
  <c r="AP32" i="6"/>
  <c r="AQ32" i="6" s="1"/>
  <c r="AR32" i="6" s="1"/>
  <c r="AS32" i="6" s="1"/>
  <c r="AQ46" i="6"/>
  <c r="AR24" i="6"/>
  <c r="AS24" i="6" s="1"/>
  <c r="AQ24" i="6"/>
  <c r="AR16" i="6" l="1"/>
  <c r="AS16" i="6" s="1"/>
  <c r="AW16" i="6" s="1"/>
  <c r="AT46" i="6"/>
  <c r="AV46" i="6" s="1"/>
  <c r="AR45" i="6"/>
  <c r="AV45" i="6" s="1"/>
  <c r="AX45" i="6" s="1"/>
  <c r="AT32" i="6"/>
  <c r="AV32" i="6" s="1"/>
  <c r="AX32" i="6" s="1"/>
  <c r="AR39" i="6"/>
  <c r="AS39" i="6" s="1"/>
  <c r="AT39" i="6" s="1"/>
  <c r="AU39" i="6" s="1"/>
  <c r="AW39" i="6" s="1"/>
  <c r="AR25" i="6"/>
  <c r="AS25" i="6" s="1"/>
  <c r="AT25" i="6" s="1"/>
  <c r="AV23" i="6"/>
  <c r="AX23" i="6" s="1"/>
  <c r="AY22" i="6" s="1"/>
  <c r="BG22" i="6" s="1"/>
  <c r="BI22" i="6" s="1"/>
  <c r="BL22" i="6" s="1"/>
  <c r="AR10" i="6"/>
  <c r="AS10" i="6" s="1"/>
  <c r="AR11" i="6"/>
  <c r="AS11" i="6" s="1"/>
  <c r="AS37" i="6"/>
  <c r="AW37" i="6" s="1"/>
  <c r="AY36" i="6" s="1"/>
  <c r="BG36" i="6" s="1"/>
  <c r="BI36" i="6" s="1"/>
  <c r="AR30" i="6"/>
  <c r="AS30" i="6" s="1"/>
  <c r="AW30" i="6" s="1"/>
  <c r="AS9" i="6"/>
  <c r="AW9" i="6" s="1"/>
  <c r="AY8" i="6" s="1"/>
  <c r="BG8" i="6" s="1"/>
  <c r="BI8" i="6" s="1"/>
  <c r="BQ8" i="6" s="1"/>
  <c r="AU47" i="6"/>
  <c r="AW47" i="6" s="1"/>
  <c r="AT31" i="6"/>
  <c r="AU31" i="6" s="1"/>
  <c r="AW31" i="6" s="1"/>
  <c r="AT17" i="6"/>
  <c r="AU17" i="6" s="1"/>
  <c r="AW17" i="6" s="1"/>
  <c r="AY47" i="6"/>
  <c r="AX47" i="6"/>
  <c r="AU18" i="6"/>
  <c r="AW18" i="6" s="1"/>
  <c r="AV18" i="6"/>
  <c r="AY32" i="6" l="1"/>
  <c r="BA32" i="6" s="1"/>
  <c r="AS45" i="6"/>
  <c r="AW45" i="6" s="1"/>
  <c r="AY44" i="6" s="1"/>
  <c r="BG44" i="6" s="1"/>
  <c r="BI44" i="6" s="1"/>
  <c r="AV16" i="6"/>
  <c r="AX16" i="6" s="1"/>
  <c r="AY16" i="6" s="1"/>
  <c r="BA16" i="6" s="1"/>
  <c r="AU46" i="6"/>
  <c r="AW46" i="6" s="1"/>
  <c r="AT38" i="6"/>
  <c r="AU38" i="6" s="1"/>
  <c r="AW38" i="6" s="1"/>
  <c r="AT24" i="6"/>
  <c r="AV24" i="6" s="1"/>
  <c r="AX24" i="6" s="1"/>
  <c r="AU32" i="6"/>
  <c r="AW32" i="6" s="1"/>
  <c r="AT10" i="6"/>
  <c r="AU10" i="6" s="1"/>
  <c r="AW10" i="6" s="1"/>
  <c r="AY23" i="6"/>
  <c r="AZ23" i="6" s="1"/>
  <c r="BF23" i="6" s="1"/>
  <c r="AT11" i="6"/>
  <c r="AU11" i="6" s="1"/>
  <c r="AW11" i="6" s="1"/>
  <c r="AV39" i="6"/>
  <c r="AY39" i="6" s="1"/>
  <c r="BB39" i="6" s="1"/>
  <c r="AY37" i="6"/>
  <c r="BA37" i="6" s="1"/>
  <c r="AV30" i="6"/>
  <c r="AX30" i="6" s="1"/>
  <c r="AY30" i="6" s="1"/>
  <c r="AZ30" i="6" s="1"/>
  <c r="BF30" i="6" s="1"/>
  <c r="BO22" i="6"/>
  <c r="BJ22" i="6"/>
  <c r="BK22" i="6"/>
  <c r="BM22" i="6"/>
  <c r="BP22" i="6"/>
  <c r="BR22" i="6"/>
  <c r="BN22" i="6"/>
  <c r="BQ22" i="6"/>
  <c r="BK8" i="6"/>
  <c r="BP8" i="6"/>
  <c r="BL8" i="6"/>
  <c r="BM8" i="6"/>
  <c r="AY9" i="6"/>
  <c r="BA9" i="6" s="1"/>
  <c r="BN8" i="6"/>
  <c r="BO8" i="6"/>
  <c r="BJ8" i="6"/>
  <c r="BR8" i="6"/>
  <c r="BS8" i="6" s="1"/>
  <c r="AV31" i="6"/>
  <c r="AY31" i="6" s="1"/>
  <c r="AV17" i="6"/>
  <c r="AY17" i="6" s="1"/>
  <c r="AY18" i="6"/>
  <c r="AX18" i="6"/>
  <c r="AY46" i="6"/>
  <c r="AX46" i="6"/>
  <c r="AU25" i="6"/>
  <c r="AW25" i="6" s="1"/>
  <c r="AV25" i="6"/>
  <c r="BA47" i="6"/>
  <c r="BB47" i="6"/>
  <c r="AZ47" i="6"/>
  <c r="BR36" i="6"/>
  <c r="BP36" i="6"/>
  <c r="BN36" i="6"/>
  <c r="BL36" i="6"/>
  <c r="BJ36" i="6"/>
  <c r="BQ36" i="6"/>
  <c r="BO36" i="6"/>
  <c r="BM36" i="6"/>
  <c r="BK36" i="6"/>
  <c r="BB32" i="6" l="1"/>
  <c r="BC32" i="6" s="1"/>
  <c r="AZ32" i="6"/>
  <c r="AV38" i="6"/>
  <c r="AY38" i="6" s="1"/>
  <c r="AZ38" i="6" s="1"/>
  <c r="AV10" i="6"/>
  <c r="AY10" i="6" s="1"/>
  <c r="BA10" i="6" s="1"/>
  <c r="AY45" i="6"/>
  <c r="AZ45" i="6" s="1"/>
  <c r="AY15" i="6"/>
  <c r="BG15" i="6" s="1"/>
  <c r="BI15" i="6" s="1"/>
  <c r="BR15" i="6" s="1"/>
  <c r="AZ16" i="6"/>
  <c r="BF16" i="6" s="1"/>
  <c r="AV11" i="6"/>
  <c r="AX11" i="6" s="1"/>
  <c r="AY24" i="6"/>
  <c r="BA24" i="6" s="1"/>
  <c r="AU24" i="6"/>
  <c r="AW24" i="6" s="1"/>
  <c r="BA23" i="6"/>
  <c r="BA39" i="6"/>
  <c r="AZ39" i="6"/>
  <c r="AX39" i="6"/>
  <c r="AZ37" i="6"/>
  <c r="BF37" i="6" s="1"/>
  <c r="BA30" i="6"/>
  <c r="AY29" i="6"/>
  <c r="BG29" i="6" s="1"/>
  <c r="BI29" i="6" s="1"/>
  <c r="BQ29" i="6" s="1"/>
  <c r="BT22" i="6"/>
  <c r="AX31" i="6"/>
  <c r="BS22" i="6"/>
  <c r="AZ9" i="6"/>
  <c r="BF9" i="6" s="1"/>
  <c r="BT8" i="6"/>
  <c r="AX17" i="6"/>
  <c r="BQ44" i="6"/>
  <c r="BO44" i="6"/>
  <c r="BM44" i="6"/>
  <c r="BK44" i="6"/>
  <c r="BR44" i="6"/>
  <c r="BP44" i="6"/>
  <c r="BN44" i="6"/>
  <c r="BL44" i="6"/>
  <c r="BJ44" i="6"/>
  <c r="AY25" i="6"/>
  <c r="AX25" i="6"/>
  <c r="BD39" i="6"/>
  <c r="BC39" i="6"/>
  <c r="BT36" i="6"/>
  <c r="BS36" i="6"/>
  <c r="BC47" i="6"/>
  <c r="BD47" i="6"/>
  <c r="AZ31" i="6"/>
  <c r="BA31" i="6"/>
  <c r="BA46" i="6"/>
  <c r="AZ46" i="6"/>
  <c r="BA18" i="6"/>
  <c r="BB18" i="6"/>
  <c r="AZ18" i="6"/>
  <c r="AZ17" i="6"/>
  <c r="BA17" i="6"/>
  <c r="BD32" i="6" l="1"/>
  <c r="AX38" i="6"/>
  <c r="BA38" i="6"/>
  <c r="BB38" i="6" s="1"/>
  <c r="BC38" i="6" s="1"/>
  <c r="AX10" i="6"/>
  <c r="AZ10" i="6"/>
  <c r="BB9" i="6" s="1"/>
  <c r="BG9" i="6" s="1"/>
  <c r="BI9" i="6" s="1"/>
  <c r="BL15" i="6"/>
  <c r="BP15" i="6"/>
  <c r="BT15" i="6" s="1"/>
  <c r="BN15" i="6"/>
  <c r="BJ15" i="6"/>
  <c r="BA45" i="6"/>
  <c r="BB45" i="6" s="1"/>
  <c r="BG45" i="6" s="1"/>
  <c r="BI45" i="6" s="1"/>
  <c r="BQ15" i="6"/>
  <c r="BS15" i="6" s="1"/>
  <c r="BO15" i="6"/>
  <c r="BM15" i="6"/>
  <c r="BK15" i="6"/>
  <c r="AZ24" i="6"/>
  <c r="BB23" i="6" s="1"/>
  <c r="BG23" i="6" s="1"/>
  <c r="BI23" i="6" s="1"/>
  <c r="AY11" i="6"/>
  <c r="BA11" i="6" s="1"/>
  <c r="BL29" i="6"/>
  <c r="BJ29" i="6"/>
  <c r="BP29" i="6"/>
  <c r="BK29" i="6"/>
  <c r="BR29" i="6"/>
  <c r="BS29" i="6" s="1"/>
  <c r="BO29" i="6"/>
  <c r="BN29" i="6"/>
  <c r="BM29" i="6"/>
  <c r="BB17" i="6"/>
  <c r="BC17" i="6" s="1"/>
  <c r="BC18" i="6"/>
  <c r="BD18" i="6"/>
  <c r="BB31" i="6"/>
  <c r="BB30" i="6"/>
  <c r="BG30" i="6" s="1"/>
  <c r="BI30" i="6" s="1"/>
  <c r="BA25" i="6"/>
  <c r="BB25" i="6"/>
  <c r="AZ25" i="6"/>
  <c r="BS44" i="6"/>
  <c r="BT44" i="6"/>
  <c r="BF45" i="6"/>
  <c r="BB16" i="6"/>
  <c r="BG16" i="6" s="1"/>
  <c r="BI16" i="6" s="1"/>
  <c r="BB37" i="6" l="1"/>
  <c r="BG37" i="6" s="1"/>
  <c r="BI37" i="6" s="1"/>
  <c r="BQ37" i="6" s="1"/>
  <c r="BB10" i="6"/>
  <c r="BC10" i="6" s="1"/>
  <c r="BB46" i="6"/>
  <c r="BD46" i="6" s="1"/>
  <c r="BB11" i="6"/>
  <c r="BC11" i="6" s="1"/>
  <c r="AZ11" i="6"/>
  <c r="BB24" i="6"/>
  <c r="BD24" i="6" s="1"/>
  <c r="BT29" i="6"/>
  <c r="BD38" i="6"/>
  <c r="BE39" i="6" s="1"/>
  <c r="BD17" i="6"/>
  <c r="BE17" i="6" s="1"/>
  <c r="BG17" i="6" s="1"/>
  <c r="BI17" i="6" s="1"/>
  <c r="BQ9" i="6"/>
  <c r="BO9" i="6"/>
  <c r="BM9" i="6"/>
  <c r="BK9" i="6"/>
  <c r="BR9" i="6"/>
  <c r="BP9" i="6"/>
  <c r="BN9" i="6"/>
  <c r="BL9" i="6"/>
  <c r="BJ9" i="6"/>
  <c r="BQ23" i="6"/>
  <c r="BO23" i="6"/>
  <c r="BM23" i="6"/>
  <c r="BK23" i="6"/>
  <c r="BR23" i="6"/>
  <c r="BP23" i="6"/>
  <c r="BN23" i="6"/>
  <c r="BL23" i="6"/>
  <c r="BJ23" i="6"/>
  <c r="BR45" i="6"/>
  <c r="BP45" i="6"/>
  <c r="BN45" i="6"/>
  <c r="BL45" i="6"/>
  <c r="BJ45" i="6"/>
  <c r="BQ45" i="6"/>
  <c r="BO45" i="6"/>
  <c r="BM45" i="6"/>
  <c r="BK45" i="6"/>
  <c r="BC25" i="6"/>
  <c r="BD25" i="6"/>
  <c r="BR30" i="6"/>
  <c r="BP30" i="6"/>
  <c r="BN30" i="6"/>
  <c r="BL30" i="6"/>
  <c r="BJ30" i="6"/>
  <c r="BQ30" i="6"/>
  <c r="BO30" i="6"/>
  <c r="BM30" i="6"/>
  <c r="BK30" i="6"/>
  <c r="BF38" i="6"/>
  <c r="BQ16" i="6"/>
  <c r="BO16" i="6"/>
  <c r="BM16" i="6"/>
  <c r="BK16" i="6"/>
  <c r="BR16" i="6"/>
  <c r="BP16" i="6"/>
  <c r="BN16" i="6"/>
  <c r="BL16" i="6"/>
  <c r="BJ16" i="6"/>
  <c r="BD31" i="6"/>
  <c r="BC31" i="6"/>
  <c r="BF17" i="6"/>
  <c r="BM37" i="6" l="1"/>
  <c r="BO37" i="6"/>
  <c r="BR37" i="6"/>
  <c r="BS37" i="6" s="1"/>
  <c r="BJ37" i="6"/>
  <c r="BK37" i="6"/>
  <c r="BL37" i="6"/>
  <c r="BN37" i="6"/>
  <c r="BP37" i="6"/>
  <c r="BD10" i="6"/>
  <c r="BC24" i="6"/>
  <c r="BE25" i="6" s="1"/>
  <c r="BC46" i="6"/>
  <c r="BE46" i="6" s="1"/>
  <c r="BG46" i="6" s="1"/>
  <c r="BI46" i="6" s="1"/>
  <c r="BD11" i="6"/>
  <c r="BE38" i="6"/>
  <c r="BG38" i="6" s="1"/>
  <c r="BI38" i="6" s="1"/>
  <c r="BM38" i="6" s="1"/>
  <c r="BE18" i="6"/>
  <c r="BG18" i="6" s="1"/>
  <c r="BI18" i="6" s="1"/>
  <c r="BQ17" i="6"/>
  <c r="BO17" i="6"/>
  <c r="BM17" i="6"/>
  <c r="BK17" i="6"/>
  <c r="BR17" i="6"/>
  <c r="BP17" i="6"/>
  <c r="BN17" i="6"/>
  <c r="BL17" i="6"/>
  <c r="BJ17" i="6"/>
  <c r="BT45" i="6"/>
  <c r="BS45" i="6"/>
  <c r="BS9" i="6"/>
  <c r="BT9" i="6"/>
  <c r="BF10" i="6"/>
  <c r="BE32" i="6"/>
  <c r="BF31" i="6"/>
  <c r="BE31" i="6"/>
  <c r="BG31" i="6" s="1"/>
  <c r="BI31" i="6" s="1"/>
  <c r="BS16" i="6"/>
  <c r="BT16" i="6"/>
  <c r="BF39" i="6"/>
  <c r="BG39" i="6"/>
  <c r="BI39" i="6" s="1"/>
  <c r="BT30" i="6"/>
  <c r="BS30" i="6"/>
  <c r="BS23" i="6"/>
  <c r="BT23" i="6"/>
  <c r="BT37" i="6" l="1"/>
  <c r="BU36" i="6" s="1"/>
  <c r="BV36" i="6" s="1"/>
  <c r="BE11" i="6"/>
  <c r="BG11" i="6" s="1"/>
  <c r="BI11" i="6" s="1"/>
  <c r="BF46" i="6"/>
  <c r="BE47" i="6"/>
  <c r="BG47" i="6" s="1"/>
  <c r="BI47" i="6" s="1"/>
  <c r="BE24" i="6"/>
  <c r="BG24" i="6" s="1"/>
  <c r="BI24" i="6" s="1"/>
  <c r="BQ24" i="6" s="1"/>
  <c r="BF24" i="6"/>
  <c r="BE10" i="6"/>
  <c r="BG10" i="6" s="1"/>
  <c r="BI10" i="6" s="1"/>
  <c r="BM10" i="6" s="1"/>
  <c r="BR38" i="6"/>
  <c r="BO38" i="6"/>
  <c r="BJ38" i="6"/>
  <c r="BQ38" i="6"/>
  <c r="BP38" i="6"/>
  <c r="BL38" i="6"/>
  <c r="BK38" i="6"/>
  <c r="BN38" i="6"/>
  <c r="BF18" i="6"/>
  <c r="BU22" i="6"/>
  <c r="BU23" i="6"/>
  <c r="BU15" i="6"/>
  <c r="BU16" i="6"/>
  <c r="BQ31" i="6"/>
  <c r="BO31" i="6"/>
  <c r="BM31" i="6"/>
  <c r="BK31" i="6"/>
  <c r="BR31" i="6"/>
  <c r="BP31" i="6"/>
  <c r="BN31" i="6"/>
  <c r="BL31" i="6"/>
  <c r="BJ31" i="6"/>
  <c r="BG32" i="6"/>
  <c r="BI32" i="6" s="1"/>
  <c r="BF32" i="6"/>
  <c r="BU44" i="6"/>
  <c r="BU45" i="6"/>
  <c r="BR46" i="6"/>
  <c r="BP46" i="6"/>
  <c r="BN46" i="6"/>
  <c r="BL46" i="6"/>
  <c r="BJ46" i="6"/>
  <c r="BQ46" i="6"/>
  <c r="BO46" i="6"/>
  <c r="BM46" i="6"/>
  <c r="BK46" i="6"/>
  <c r="BS17" i="6"/>
  <c r="BT17" i="6"/>
  <c r="BU30" i="6"/>
  <c r="BU29" i="6"/>
  <c r="BQ39" i="6"/>
  <c r="BO39" i="6"/>
  <c r="BM39" i="6"/>
  <c r="BK39" i="6"/>
  <c r="BR39" i="6"/>
  <c r="BP39" i="6"/>
  <c r="BN39" i="6"/>
  <c r="BL39" i="6"/>
  <c r="BJ39" i="6"/>
  <c r="BG25" i="6"/>
  <c r="BI25" i="6" s="1"/>
  <c r="BF25" i="6"/>
  <c r="BU8" i="6"/>
  <c r="BU9" i="6"/>
  <c r="BR18" i="6"/>
  <c r="BP18" i="6"/>
  <c r="BN18" i="6"/>
  <c r="BL18" i="6"/>
  <c r="BJ18" i="6"/>
  <c r="BQ18" i="6"/>
  <c r="BO18" i="6"/>
  <c r="BM18" i="6"/>
  <c r="BK18" i="6"/>
  <c r="BU37" i="6" l="1"/>
  <c r="BV37" i="6" s="1"/>
  <c r="BW36" i="6"/>
  <c r="BF11" i="6"/>
  <c r="BO24" i="6"/>
  <c r="BO10" i="6"/>
  <c r="BF47" i="6"/>
  <c r="BJ24" i="6"/>
  <c r="BL24" i="6"/>
  <c r="BN24" i="6"/>
  <c r="BP24" i="6"/>
  <c r="BR24" i="6"/>
  <c r="BS24" i="6" s="1"/>
  <c r="BK24" i="6"/>
  <c r="BM24" i="6"/>
  <c r="BQ10" i="6"/>
  <c r="BL10" i="6"/>
  <c r="BN10" i="6"/>
  <c r="BP10" i="6"/>
  <c r="BK10" i="6"/>
  <c r="BR10" i="6"/>
  <c r="BJ10" i="6"/>
  <c r="BT38" i="6"/>
  <c r="BS38" i="6"/>
  <c r="BT18" i="6"/>
  <c r="BS18" i="6"/>
  <c r="BR47" i="6"/>
  <c r="BP47" i="6"/>
  <c r="BN47" i="6"/>
  <c r="BL47" i="6"/>
  <c r="BJ47" i="6"/>
  <c r="BQ47" i="6"/>
  <c r="BO47" i="6"/>
  <c r="BM47" i="6"/>
  <c r="BK47" i="6"/>
  <c r="BR11" i="6"/>
  <c r="BP11" i="6"/>
  <c r="BN11" i="6"/>
  <c r="BL11" i="6"/>
  <c r="BJ11" i="6"/>
  <c r="BQ11" i="6"/>
  <c r="BO11" i="6"/>
  <c r="BM11" i="6"/>
  <c r="BK11" i="6"/>
  <c r="BW9" i="6"/>
  <c r="BV9" i="6"/>
  <c r="BW29" i="6"/>
  <c r="BV29" i="6"/>
  <c r="BT46" i="6"/>
  <c r="BS46" i="6"/>
  <c r="BW44" i="6"/>
  <c r="BV44" i="6"/>
  <c r="BS31" i="6"/>
  <c r="BT31" i="6"/>
  <c r="BW15" i="6"/>
  <c r="BV15" i="6"/>
  <c r="BV22" i="6"/>
  <c r="BW22" i="6"/>
  <c r="BW8" i="6"/>
  <c r="BV8" i="6"/>
  <c r="BR25" i="6"/>
  <c r="BP25" i="6"/>
  <c r="BN25" i="6"/>
  <c r="BL25" i="6"/>
  <c r="BJ25" i="6"/>
  <c r="BQ25" i="6"/>
  <c r="BO25" i="6"/>
  <c r="BM25" i="6"/>
  <c r="BK25" i="6"/>
  <c r="BS39" i="6"/>
  <c r="BT39" i="6"/>
  <c r="BV30" i="6"/>
  <c r="BW30" i="6"/>
  <c r="BV45" i="6"/>
  <c r="BW45" i="6"/>
  <c r="BR32" i="6"/>
  <c r="BP32" i="6"/>
  <c r="BN32" i="6"/>
  <c r="BL32" i="6"/>
  <c r="BJ32" i="6"/>
  <c r="BQ32" i="6"/>
  <c r="BO32" i="6"/>
  <c r="BM32" i="6"/>
  <c r="BK32" i="6"/>
  <c r="BW16" i="6"/>
  <c r="BV16" i="6"/>
  <c r="BW23" i="6"/>
  <c r="BV23" i="6"/>
  <c r="BW37" i="6" l="1"/>
  <c r="BS10" i="6"/>
  <c r="BT24" i="6"/>
  <c r="BT10" i="6"/>
  <c r="BU17" i="6"/>
  <c r="BW17" i="6" s="1"/>
  <c r="BU18" i="6"/>
  <c r="BV18" i="6" s="1"/>
  <c r="BU38" i="6"/>
  <c r="BW38" i="6" s="1"/>
  <c r="BT32" i="6"/>
  <c r="BS32" i="6"/>
  <c r="BT25" i="6"/>
  <c r="BS25" i="6"/>
  <c r="BT47" i="6"/>
  <c r="BS47" i="6"/>
  <c r="BU39" i="6"/>
  <c r="BT11" i="6"/>
  <c r="BS11" i="6"/>
  <c r="BV17" i="6" l="1"/>
  <c r="BX15" i="6" s="1"/>
  <c r="BZ15" i="6" s="1"/>
  <c r="BW18" i="6"/>
  <c r="BX16" i="6" s="1"/>
  <c r="BU46" i="6"/>
  <c r="BV46" i="6" s="1"/>
  <c r="BU24" i="6"/>
  <c r="BW24" i="6" s="1"/>
  <c r="BU31" i="6"/>
  <c r="BW31" i="6" s="1"/>
  <c r="BV38" i="6"/>
  <c r="BX36" i="6" s="1"/>
  <c r="BU10" i="6"/>
  <c r="BW10" i="6" s="1"/>
  <c r="BU47" i="6"/>
  <c r="BV47" i="6" s="1"/>
  <c r="BU32" i="6"/>
  <c r="BV32" i="6" s="1"/>
  <c r="BU25" i="6"/>
  <c r="BV25" i="6" s="1"/>
  <c r="BW39" i="6"/>
  <c r="BV39" i="6"/>
  <c r="BU11" i="6"/>
  <c r="BX17" i="6" l="1"/>
  <c r="BZ17" i="6" s="1"/>
  <c r="BX18" i="6"/>
  <c r="BZ18" i="6" s="1"/>
  <c r="BZ16" i="6"/>
  <c r="BY16" i="6"/>
  <c r="BW32" i="6"/>
  <c r="BX32" i="6" s="1"/>
  <c r="BV31" i="6"/>
  <c r="BX31" i="6" s="1"/>
  <c r="BV10" i="6"/>
  <c r="BX10" i="6" s="1"/>
  <c r="BV24" i="6"/>
  <c r="BX24" i="6" s="1"/>
  <c r="BX38" i="6"/>
  <c r="BZ38" i="6" s="1"/>
  <c r="BW47" i="6"/>
  <c r="BX45" i="6" s="1"/>
  <c r="BY15" i="6"/>
  <c r="BW25" i="6"/>
  <c r="BX23" i="6" s="1"/>
  <c r="BW46" i="6"/>
  <c r="BX46" i="6" s="1"/>
  <c r="BZ36" i="6"/>
  <c r="BY36" i="6"/>
  <c r="BV11" i="6"/>
  <c r="BW11" i="6"/>
  <c r="BX39" i="6"/>
  <c r="BX37" i="6"/>
  <c r="BX44" i="6" l="1"/>
  <c r="BY44" i="6" s="1"/>
  <c r="BX22" i="6"/>
  <c r="BZ22" i="6" s="1"/>
  <c r="BX8" i="6"/>
  <c r="BZ8" i="6" s="1"/>
  <c r="BY17" i="6"/>
  <c r="CA16" i="6" s="1"/>
  <c r="BY18" i="6"/>
  <c r="CA15" i="6" s="1"/>
  <c r="CC15" i="6" s="1"/>
  <c r="BX30" i="6"/>
  <c r="BZ30" i="6" s="1"/>
  <c r="BX29" i="6"/>
  <c r="BZ29" i="6" s="1"/>
  <c r="BX25" i="6"/>
  <c r="BZ25" i="6" s="1"/>
  <c r="BY38" i="6"/>
  <c r="BX47" i="6"/>
  <c r="BZ47" i="6" s="1"/>
  <c r="BY24" i="6"/>
  <c r="BZ24" i="6"/>
  <c r="BY39" i="6"/>
  <c r="BZ39" i="6"/>
  <c r="BZ10" i="6"/>
  <c r="BY10" i="6"/>
  <c r="BZ46" i="6"/>
  <c r="BY46" i="6"/>
  <c r="BX9" i="6"/>
  <c r="BX11" i="6"/>
  <c r="BZ45" i="6"/>
  <c r="BY45" i="6"/>
  <c r="BY31" i="6"/>
  <c r="BZ31" i="6"/>
  <c r="BY37" i="6"/>
  <c r="BZ37" i="6"/>
  <c r="BY23" i="6"/>
  <c r="BZ23" i="6"/>
  <c r="BZ32" i="6"/>
  <c r="BY32" i="6"/>
  <c r="BY8" i="6" l="1"/>
  <c r="BZ44" i="6"/>
  <c r="BY47" i="6"/>
  <c r="BY22" i="6"/>
  <c r="BY30" i="6"/>
  <c r="CA30" i="6" s="1"/>
  <c r="CA17" i="6"/>
  <c r="CD17" i="6" s="1"/>
  <c r="CA18" i="6"/>
  <c r="CB18" i="6" s="1"/>
  <c r="CA36" i="6"/>
  <c r="CD36" i="6" s="1"/>
  <c r="CD16" i="6"/>
  <c r="CC16" i="6"/>
  <c r="BY29" i="6"/>
  <c r="CA29" i="6" s="1"/>
  <c r="CB16" i="6"/>
  <c r="BY25" i="6"/>
  <c r="CA39" i="6"/>
  <c r="CC39" i="6" s="1"/>
  <c r="CD15" i="6"/>
  <c r="CB15" i="6"/>
  <c r="CA24" i="6"/>
  <c r="CA23" i="6"/>
  <c r="BY9" i="6"/>
  <c r="BZ9" i="6"/>
  <c r="CA38" i="6"/>
  <c r="CA37" i="6"/>
  <c r="CA46" i="6"/>
  <c r="CA45" i="6"/>
  <c r="BZ11" i="6"/>
  <c r="BY11" i="6"/>
  <c r="CA44" i="6" l="1"/>
  <c r="CC44" i="6" s="1"/>
  <c r="CA47" i="6"/>
  <c r="CB47" i="6" s="1"/>
  <c r="CA31" i="6"/>
  <c r="CC31" i="6" s="1"/>
  <c r="CA25" i="6"/>
  <c r="CD25" i="6" s="1"/>
  <c r="CD18" i="6"/>
  <c r="CC18" i="6"/>
  <c r="CA32" i="6"/>
  <c r="CD32" i="6" s="1"/>
  <c r="CB36" i="6"/>
  <c r="CB17" i="6"/>
  <c r="CA22" i="6"/>
  <c r="CB22" i="6" s="1"/>
  <c r="CC36" i="6"/>
  <c r="CC17" i="6"/>
  <c r="CE16" i="6"/>
  <c r="CG16" i="6" s="1"/>
  <c r="CB39" i="6"/>
  <c r="CD39" i="6"/>
  <c r="CE15" i="6"/>
  <c r="CH15" i="6" s="1"/>
  <c r="CA8" i="6"/>
  <c r="CC8" i="6" s="1"/>
  <c r="CA11" i="6"/>
  <c r="CB11" i="6" s="1"/>
  <c r="CC29" i="6"/>
  <c r="CD29" i="6"/>
  <c r="CB29" i="6"/>
  <c r="CD45" i="6"/>
  <c r="CB45" i="6"/>
  <c r="CC45" i="6"/>
  <c r="CD30" i="6"/>
  <c r="CB30" i="6"/>
  <c r="CC30" i="6"/>
  <c r="CC37" i="6"/>
  <c r="CD37" i="6"/>
  <c r="CB37" i="6"/>
  <c r="CA9" i="6"/>
  <c r="CA10" i="6"/>
  <c r="CC23" i="6"/>
  <c r="CD23" i="6"/>
  <c r="CB23" i="6"/>
  <c r="CD46" i="6"/>
  <c r="CB46" i="6"/>
  <c r="CC46" i="6"/>
  <c r="CC38" i="6"/>
  <c r="CD38" i="6"/>
  <c r="CB38" i="6"/>
  <c r="CC24" i="6"/>
  <c r="CD24" i="6"/>
  <c r="CB24" i="6"/>
  <c r="CD44" i="6" l="1"/>
  <c r="CB44" i="6"/>
  <c r="CB31" i="6"/>
  <c r="CD31" i="6"/>
  <c r="CD47" i="6"/>
  <c r="CC47" i="6"/>
  <c r="CD22" i="6"/>
  <c r="CC25" i="6"/>
  <c r="CB25" i="6"/>
  <c r="CC22" i="6"/>
  <c r="CC32" i="6"/>
  <c r="CB32" i="6"/>
  <c r="CE18" i="6"/>
  <c r="CH18" i="6" s="1"/>
  <c r="CE17" i="6"/>
  <c r="CH17" i="6" s="1"/>
  <c r="CF16" i="6"/>
  <c r="CH16" i="6"/>
  <c r="CF15" i="6"/>
  <c r="CG15" i="6"/>
  <c r="CE37" i="6"/>
  <c r="CG37" i="6" s="1"/>
  <c r="CE36" i="6"/>
  <c r="CG36" i="6" s="1"/>
  <c r="CD11" i="6"/>
  <c r="CB8" i="6"/>
  <c r="CD8" i="6"/>
  <c r="CC11" i="6"/>
  <c r="CC9" i="6"/>
  <c r="CD9" i="6"/>
  <c r="CB9" i="6"/>
  <c r="CE29" i="6"/>
  <c r="CE30" i="6"/>
  <c r="CE39" i="6"/>
  <c r="CE38" i="6"/>
  <c r="CD10" i="6"/>
  <c r="CB10" i="6"/>
  <c r="CC10" i="6"/>
  <c r="CE44" i="6" l="1"/>
  <c r="CG44" i="6" s="1"/>
  <c r="CE45" i="6"/>
  <c r="CH45" i="6" s="1"/>
  <c r="CE47" i="6"/>
  <c r="CH47" i="6" s="1"/>
  <c r="CE46" i="6"/>
  <c r="CH46" i="6" s="1"/>
  <c r="CE22" i="6"/>
  <c r="CF22" i="6" s="1"/>
  <c r="CE23" i="6"/>
  <c r="CH23" i="6" s="1"/>
  <c r="CE24" i="6"/>
  <c r="CG24" i="6" s="1"/>
  <c r="CG18" i="6"/>
  <c r="CE25" i="6"/>
  <c r="CH25" i="6" s="1"/>
  <c r="CF18" i="6"/>
  <c r="CE31" i="6"/>
  <c r="CG31" i="6" s="1"/>
  <c r="CE32" i="6"/>
  <c r="CH32" i="6" s="1"/>
  <c r="CF17" i="6"/>
  <c r="CG17" i="6"/>
  <c r="CH37" i="6"/>
  <c r="CF36" i="6"/>
  <c r="CH36" i="6"/>
  <c r="CF37" i="6"/>
  <c r="CE9" i="6"/>
  <c r="CH9" i="6" s="1"/>
  <c r="CE8" i="6"/>
  <c r="CH8" i="6" s="1"/>
  <c r="CE11" i="6"/>
  <c r="CE10" i="6"/>
  <c r="CG38" i="6"/>
  <c r="CH38" i="6"/>
  <c r="CF38" i="6"/>
  <c r="CG29" i="6"/>
  <c r="CH29" i="6"/>
  <c r="CF29" i="6"/>
  <c r="CG39" i="6"/>
  <c r="CH39" i="6"/>
  <c r="CF39" i="6"/>
  <c r="CH30" i="6"/>
  <c r="CF30" i="6"/>
  <c r="CG30" i="6"/>
  <c r="CF44" i="6" l="1"/>
  <c r="CG46" i="6"/>
  <c r="CF45" i="6"/>
  <c r="CG45" i="6"/>
  <c r="CH44" i="6"/>
  <c r="CG47" i="6"/>
  <c r="CF47" i="6"/>
  <c r="CF46" i="6"/>
  <c r="CH24" i="6"/>
  <c r="CF23" i="6"/>
  <c r="CG23" i="6"/>
  <c r="CH22" i="6"/>
  <c r="CG22" i="6"/>
  <c r="CH31" i="6"/>
  <c r="CF24" i="6"/>
  <c r="CF31" i="6"/>
  <c r="CG32" i="6"/>
  <c r="CI18" i="6"/>
  <c r="CK18" i="6" s="1"/>
  <c r="CF32" i="6"/>
  <c r="CG25" i="6"/>
  <c r="CF25" i="6"/>
  <c r="CI16" i="6"/>
  <c r="CL16" i="6" s="1"/>
  <c r="CI15" i="6"/>
  <c r="CK15" i="6" s="1"/>
  <c r="CI17" i="6"/>
  <c r="CK17" i="6" s="1"/>
  <c r="CF8" i="6"/>
  <c r="CG8" i="6"/>
  <c r="CI38" i="6"/>
  <c r="CK38" i="6" s="1"/>
  <c r="CG9" i="6"/>
  <c r="CI36" i="6"/>
  <c r="CJ36" i="6" s="1"/>
  <c r="CF9" i="6"/>
  <c r="CI39" i="6"/>
  <c r="CK39" i="6" s="1"/>
  <c r="CH10" i="6"/>
  <c r="CF10" i="6"/>
  <c r="CG10" i="6"/>
  <c r="CI37" i="6"/>
  <c r="CH11" i="6"/>
  <c r="CF11" i="6"/>
  <c r="CG11" i="6"/>
  <c r="CI44" i="6" l="1"/>
  <c r="CJ44" i="6" s="1"/>
  <c r="CI46" i="6"/>
  <c r="CK46" i="6" s="1"/>
  <c r="CI47" i="6"/>
  <c r="CL47" i="6" s="1"/>
  <c r="CI45" i="6"/>
  <c r="CJ45" i="6" s="1"/>
  <c r="CI22" i="6"/>
  <c r="CL22" i="6" s="1"/>
  <c r="CI23" i="6"/>
  <c r="CL23" i="6" s="1"/>
  <c r="CI31" i="6"/>
  <c r="CK31" i="6" s="1"/>
  <c r="CI32" i="6"/>
  <c r="CJ32" i="6" s="1"/>
  <c r="CL18" i="6"/>
  <c r="CI24" i="6"/>
  <c r="CK24" i="6" s="1"/>
  <c r="CJ15" i="6"/>
  <c r="CI30" i="6"/>
  <c r="CJ30" i="6" s="1"/>
  <c r="CI29" i="6"/>
  <c r="CL29" i="6" s="1"/>
  <c r="CI25" i="6"/>
  <c r="CL25" i="6" s="1"/>
  <c r="CL15" i="6"/>
  <c r="CJ18" i="6"/>
  <c r="CL17" i="6"/>
  <c r="CK16" i="6"/>
  <c r="CJ16" i="6"/>
  <c r="CJ17" i="6"/>
  <c r="CL36" i="6"/>
  <c r="CJ38" i="6"/>
  <c r="CL38" i="6"/>
  <c r="CK36" i="6"/>
  <c r="CL39" i="6"/>
  <c r="CI8" i="6"/>
  <c r="CL8" i="6" s="1"/>
  <c r="CJ39" i="6"/>
  <c r="CI11" i="6"/>
  <c r="CJ11" i="6" s="1"/>
  <c r="CI10" i="6"/>
  <c r="CL10" i="6" s="1"/>
  <c r="CL37" i="6"/>
  <c r="CJ37" i="6"/>
  <c r="CK37" i="6"/>
  <c r="CI9" i="6"/>
  <c r="CL44" i="6" l="1"/>
  <c r="CK44" i="6"/>
  <c r="CJ46" i="6"/>
  <c r="CL46" i="6"/>
  <c r="CK47" i="6"/>
  <c r="CJ47" i="6"/>
  <c r="CL45" i="6"/>
  <c r="CK45" i="6"/>
  <c r="CK23" i="6"/>
  <c r="CJ31" i="6"/>
  <c r="CL32" i="6"/>
  <c r="CL31" i="6"/>
  <c r="CK32" i="6"/>
  <c r="CK22" i="6"/>
  <c r="CJ22" i="6"/>
  <c r="CK30" i="6"/>
  <c r="CK29" i="6"/>
  <c r="CJ23" i="6"/>
  <c r="CL30" i="6"/>
  <c r="CJ24" i="6"/>
  <c r="CJ29" i="6"/>
  <c r="CM18" i="6"/>
  <c r="CO18" i="6" s="1"/>
  <c r="CJ25" i="6"/>
  <c r="CL24" i="6"/>
  <c r="CM15" i="6"/>
  <c r="CP15" i="6" s="1"/>
  <c r="CK25" i="6"/>
  <c r="CM17" i="6"/>
  <c r="CP17" i="6" s="1"/>
  <c r="CM16" i="6"/>
  <c r="CP16" i="6" s="1"/>
  <c r="CM36" i="6"/>
  <c r="CQ36" i="6" s="1"/>
  <c r="CL11" i="6"/>
  <c r="CK8" i="6"/>
  <c r="CJ8" i="6"/>
  <c r="CM39" i="6"/>
  <c r="CQ39" i="6" s="1"/>
  <c r="CK11" i="6"/>
  <c r="CJ10" i="6"/>
  <c r="CK10" i="6"/>
  <c r="CK9" i="6"/>
  <c r="CL9" i="6"/>
  <c r="CJ9" i="6"/>
  <c r="CM38" i="6"/>
  <c r="CM37" i="6"/>
  <c r="CM44" i="6" l="1"/>
  <c r="CP44" i="6" s="1"/>
  <c r="CM47" i="6"/>
  <c r="CP47" i="6" s="1"/>
  <c r="CM46" i="6"/>
  <c r="CP46" i="6" s="1"/>
  <c r="CM45" i="6"/>
  <c r="CP45" i="6" s="1"/>
  <c r="CM29" i="6"/>
  <c r="CO29" i="6" s="1"/>
  <c r="CM31" i="6"/>
  <c r="CO31" i="6" s="1"/>
  <c r="CM30" i="6"/>
  <c r="CN30" i="6" s="1"/>
  <c r="CM25" i="6"/>
  <c r="CP25" i="6" s="1"/>
  <c r="CM24" i="6"/>
  <c r="CN24" i="6" s="1"/>
  <c r="CQ18" i="6"/>
  <c r="CS18" i="6" s="1"/>
  <c r="CN18" i="6"/>
  <c r="CP18" i="6"/>
  <c r="CM22" i="6"/>
  <c r="CP22" i="6" s="1"/>
  <c r="CM23" i="6"/>
  <c r="CQ23" i="6" s="1"/>
  <c r="CM32" i="6"/>
  <c r="CO32" i="6" s="1"/>
  <c r="CN15" i="6"/>
  <c r="CQ15" i="6"/>
  <c r="DA15" i="6" s="1"/>
  <c r="CN17" i="6"/>
  <c r="CO15" i="6"/>
  <c r="CQ17" i="6"/>
  <c r="CW17" i="6" s="1"/>
  <c r="CO17" i="6"/>
  <c r="CQ16" i="6"/>
  <c r="CU16" i="6" s="1"/>
  <c r="CP36" i="6"/>
  <c r="CN16" i="6"/>
  <c r="CO16" i="6"/>
  <c r="CN36" i="6"/>
  <c r="CO36" i="6"/>
  <c r="CP39" i="6"/>
  <c r="CO39" i="6"/>
  <c r="CN39" i="6"/>
  <c r="CM11" i="6"/>
  <c r="CP11" i="6" s="1"/>
  <c r="CM8" i="6"/>
  <c r="CO8" i="6" s="1"/>
  <c r="CP37" i="6"/>
  <c r="CN37" i="6"/>
  <c r="CO37" i="6"/>
  <c r="CQ37" i="6"/>
  <c r="CM9" i="6"/>
  <c r="CM10" i="6"/>
  <c r="DA36" i="6"/>
  <c r="CX36" i="6"/>
  <c r="CV36" i="6"/>
  <c r="CT36" i="6"/>
  <c r="CR36" i="6"/>
  <c r="DB36" i="6"/>
  <c r="CY36" i="6"/>
  <c r="CW36" i="6"/>
  <c r="CU36" i="6"/>
  <c r="CS36" i="6"/>
  <c r="DB39" i="6"/>
  <c r="CY39" i="6"/>
  <c r="CW39" i="6"/>
  <c r="CU39" i="6"/>
  <c r="CS39" i="6"/>
  <c r="DA39" i="6"/>
  <c r="CX39" i="6"/>
  <c r="CV39" i="6"/>
  <c r="CT39" i="6"/>
  <c r="CR39" i="6"/>
  <c r="CQ38" i="6"/>
  <c r="CO38" i="6"/>
  <c r="CP38" i="6"/>
  <c r="CN38" i="6"/>
  <c r="CO47" i="6" l="1"/>
  <c r="CO44" i="6"/>
  <c r="CQ44" i="6"/>
  <c r="CS44" i="6" s="1"/>
  <c r="CN44" i="6"/>
  <c r="CQ47" i="6"/>
  <c r="CV47" i="6" s="1"/>
  <c r="CN47" i="6"/>
  <c r="CO45" i="6"/>
  <c r="CQ46" i="6"/>
  <c r="CY46" i="6" s="1"/>
  <c r="CO46" i="6"/>
  <c r="CN46" i="6"/>
  <c r="CQ31" i="6"/>
  <c r="DB31" i="6" s="1"/>
  <c r="CN45" i="6"/>
  <c r="CQ45" i="6"/>
  <c r="CT45" i="6" s="1"/>
  <c r="CQ29" i="6"/>
  <c r="DB29" i="6" s="1"/>
  <c r="CP30" i="6"/>
  <c r="CQ30" i="6"/>
  <c r="DB30" i="6" s="1"/>
  <c r="CQ32" i="6"/>
  <c r="DA32" i="6" s="1"/>
  <c r="CO30" i="6"/>
  <c r="CN29" i="6"/>
  <c r="CP29" i="6"/>
  <c r="CP31" i="6"/>
  <c r="CN31" i="6"/>
  <c r="CN25" i="6"/>
  <c r="CQ25" i="6"/>
  <c r="CY25" i="6" s="1"/>
  <c r="CO25" i="6"/>
  <c r="CO24" i="6"/>
  <c r="CQ24" i="6"/>
  <c r="CY24" i="6" s="1"/>
  <c r="CP24" i="6"/>
  <c r="CN22" i="6"/>
  <c r="CO22" i="6"/>
  <c r="CS15" i="6"/>
  <c r="CY18" i="6"/>
  <c r="DB18" i="6"/>
  <c r="CY15" i="6"/>
  <c r="CX18" i="6"/>
  <c r="DA18" i="6"/>
  <c r="CU18" i="6"/>
  <c r="CR18" i="6"/>
  <c r="CN23" i="6"/>
  <c r="CT18" i="6"/>
  <c r="CW18" i="6"/>
  <c r="CV18" i="6"/>
  <c r="CQ22" i="6"/>
  <c r="CT22" i="6" s="1"/>
  <c r="CN32" i="6"/>
  <c r="CV15" i="6"/>
  <c r="DB15" i="6"/>
  <c r="CT15" i="6"/>
  <c r="CX15" i="6"/>
  <c r="CR15" i="6"/>
  <c r="CO23" i="6"/>
  <c r="CP23" i="6"/>
  <c r="CV17" i="6"/>
  <c r="CP32" i="6"/>
  <c r="CU17" i="6"/>
  <c r="DB17" i="6"/>
  <c r="DA17" i="6"/>
  <c r="CX17" i="6"/>
  <c r="CY17" i="6"/>
  <c r="CR17" i="6"/>
  <c r="CS17" i="6"/>
  <c r="CT17" i="6"/>
  <c r="CU15" i="6"/>
  <c r="CW15" i="6"/>
  <c r="CX16" i="6"/>
  <c r="CV16" i="6"/>
  <c r="CW16" i="6"/>
  <c r="DB16" i="6"/>
  <c r="CT16" i="6"/>
  <c r="CR16" i="6"/>
  <c r="CS16" i="6"/>
  <c r="CY16" i="6"/>
  <c r="DA16" i="6"/>
  <c r="CN8" i="6"/>
  <c r="CQ11" i="6"/>
  <c r="DA11" i="6" s="1"/>
  <c r="CO11" i="6"/>
  <c r="CN11" i="6"/>
  <c r="CP8" i="6"/>
  <c r="CQ8" i="6"/>
  <c r="DB8" i="6" s="1"/>
  <c r="CQ9" i="6"/>
  <c r="CO9" i="6"/>
  <c r="CP9" i="6"/>
  <c r="CN9" i="6"/>
  <c r="DB23" i="6"/>
  <c r="CY23" i="6"/>
  <c r="CW23" i="6"/>
  <c r="CU23" i="6"/>
  <c r="CS23" i="6"/>
  <c r="DA23" i="6"/>
  <c r="CX23" i="6"/>
  <c r="CV23" i="6"/>
  <c r="CT23" i="6"/>
  <c r="CR23" i="6"/>
  <c r="DB38" i="6"/>
  <c r="CY38" i="6"/>
  <c r="CW38" i="6"/>
  <c r="CU38" i="6"/>
  <c r="CS38" i="6"/>
  <c r="DA38" i="6"/>
  <c r="CX38" i="6"/>
  <c r="CV38" i="6"/>
  <c r="CT38" i="6"/>
  <c r="CR38" i="6"/>
  <c r="CP10" i="6"/>
  <c r="CN10" i="6"/>
  <c r="CQ10" i="6"/>
  <c r="CO10" i="6"/>
  <c r="DA37" i="6"/>
  <c r="CX37" i="6"/>
  <c r="CV37" i="6"/>
  <c r="CT37" i="6"/>
  <c r="CR37" i="6"/>
  <c r="DB37" i="6"/>
  <c r="CW37" i="6"/>
  <c r="CS37" i="6"/>
  <c r="CY37" i="6"/>
  <c r="CU37" i="6"/>
  <c r="CU44" i="6" l="1"/>
  <c r="CY47" i="6"/>
  <c r="DA45" i="6"/>
  <c r="CX47" i="6"/>
  <c r="CS47" i="6"/>
  <c r="CW47" i="6"/>
  <c r="CU47" i="6"/>
  <c r="DA47" i="6"/>
  <c r="DB47" i="6"/>
  <c r="CR47" i="6"/>
  <c r="CT47" i="6"/>
  <c r="CR46" i="6"/>
  <c r="DB46" i="6"/>
  <c r="CR44" i="6"/>
  <c r="CY44" i="6"/>
  <c r="CW44" i="6"/>
  <c r="CT44" i="6"/>
  <c r="DB44" i="6"/>
  <c r="CV44" i="6"/>
  <c r="CX44" i="6"/>
  <c r="DA44" i="6"/>
  <c r="CT46" i="6"/>
  <c r="CU46" i="6"/>
  <c r="DA46" i="6"/>
  <c r="CV46" i="6"/>
  <c r="CS46" i="6"/>
  <c r="CX46" i="6"/>
  <c r="CW46" i="6"/>
  <c r="CU45" i="6"/>
  <c r="CV45" i="6"/>
  <c r="CS45" i="6"/>
  <c r="CX45" i="6"/>
  <c r="CW45" i="6"/>
  <c r="CY45" i="6"/>
  <c r="DB45" i="6"/>
  <c r="CR45" i="6"/>
  <c r="CR29" i="6"/>
  <c r="CV31" i="6"/>
  <c r="CV29" i="6"/>
  <c r="CX29" i="6"/>
  <c r="DA29" i="6"/>
  <c r="CW29" i="6"/>
  <c r="CY29" i="6"/>
  <c r="CT30" i="6"/>
  <c r="CT25" i="6"/>
  <c r="DB25" i="6"/>
  <c r="CX30" i="6"/>
  <c r="CR25" i="6"/>
  <c r="CV30" i="6"/>
  <c r="DA30" i="6"/>
  <c r="CV25" i="6"/>
  <c r="CX25" i="6"/>
  <c r="CS25" i="6"/>
  <c r="CU25" i="6"/>
  <c r="DA25" i="6"/>
  <c r="CS30" i="6"/>
  <c r="CW25" i="6"/>
  <c r="CY30" i="6"/>
  <c r="CR30" i="6"/>
  <c r="CV32" i="6"/>
  <c r="CX31" i="6"/>
  <c r="CU31" i="6"/>
  <c r="CS31" i="6"/>
  <c r="CW31" i="6"/>
  <c r="CR31" i="6"/>
  <c r="DA31" i="6"/>
  <c r="CY31" i="6"/>
  <c r="CT31" i="6"/>
  <c r="CU30" i="6"/>
  <c r="CW30" i="6"/>
  <c r="CW32" i="6"/>
  <c r="CS29" i="6"/>
  <c r="CU29" i="6"/>
  <c r="CT29" i="6"/>
  <c r="DB24" i="6"/>
  <c r="CX24" i="6"/>
  <c r="CY32" i="6"/>
  <c r="CT32" i="6"/>
  <c r="CW24" i="6"/>
  <c r="CT24" i="6"/>
  <c r="CV24" i="6"/>
  <c r="DA24" i="6"/>
  <c r="DB22" i="6"/>
  <c r="CS24" i="6"/>
  <c r="CV22" i="6"/>
  <c r="CU24" i="6"/>
  <c r="CR24" i="6"/>
  <c r="CS32" i="6"/>
  <c r="DB32" i="6"/>
  <c r="CX32" i="6"/>
  <c r="CU32" i="6"/>
  <c r="CR32" i="6"/>
  <c r="CY22" i="6"/>
  <c r="CS22" i="6"/>
  <c r="CX22" i="6"/>
  <c r="CU22" i="6"/>
  <c r="CR22" i="6"/>
  <c r="DA22" i="6"/>
  <c r="CW22" i="6"/>
  <c r="CW8" i="6"/>
  <c r="CT11" i="6"/>
  <c r="CY8" i="6"/>
  <c r="CV11" i="6"/>
  <c r="CX8" i="6"/>
  <c r="CW11" i="6"/>
  <c r="CR8" i="6"/>
  <c r="DA8" i="6"/>
  <c r="CY11" i="6"/>
  <c r="CS8" i="6"/>
  <c r="CT8" i="6"/>
  <c r="CV8" i="6"/>
  <c r="CU8" i="6"/>
  <c r="DD15" i="6"/>
  <c r="DG15" i="6" s="1"/>
  <c r="Q13" i="6" s="1"/>
  <c r="CS11" i="6"/>
  <c r="DB11" i="6"/>
  <c r="CX11" i="6"/>
  <c r="CU11" i="6"/>
  <c r="CR11" i="6"/>
  <c r="DA10" i="6"/>
  <c r="CX10" i="6"/>
  <c r="CV10" i="6"/>
  <c r="CT10" i="6"/>
  <c r="CR10" i="6"/>
  <c r="DB10" i="6"/>
  <c r="CY10" i="6"/>
  <c r="CW10" i="6"/>
  <c r="CU10" i="6"/>
  <c r="CS10" i="6"/>
  <c r="DB9" i="6"/>
  <c r="CY9" i="6"/>
  <c r="CW9" i="6"/>
  <c r="CU9" i="6"/>
  <c r="CS9" i="6"/>
  <c r="DA9" i="6"/>
  <c r="CX9" i="6"/>
  <c r="CV9" i="6"/>
  <c r="CT9" i="6"/>
  <c r="CR9" i="6"/>
  <c r="DD36" i="6"/>
  <c r="DD44" i="6" l="1"/>
  <c r="DE44" i="6" s="1"/>
  <c r="DD29" i="6"/>
  <c r="DG29" i="6" s="1"/>
  <c r="Q25" i="6" s="1"/>
  <c r="DD22" i="6"/>
  <c r="DJ22" i="6" s="1"/>
  <c r="T19" i="6" s="1"/>
  <c r="N13" i="6"/>
  <c r="DF15" i="6"/>
  <c r="P13" i="6" s="1"/>
  <c r="DH15" i="6"/>
  <c r="R13" i="6" s="1"/>
  <c r="DD16" i="6"/>
  <c r="DI15" i="6"/>
  <c r="S13" i="6" s="1"/>
  <c r="DJ15" i="6"/>
  <c r="T13" i="6" s="1"/>
  <c r="DE15" i="6"/>
  <c r="O13" i="6" s="1"/>
  <c r="DL15" i="6"/>
  <c r="V13" i="6" s="1"/>
  <c r="DK15" i="6"/>
  <c r="U13" i="6" s="1"/>
  <c r="DD8" i="6"/>
  <c r="DD37" i="6"/>
  <c r="DL36" i="6"/>
  <c r="DJ36" i="6"/>
  <c r="DH36" i="6"/>
  <c r="DF36" i="6"/>
  <c r="DK36" i="6"/>
  <c r="DI36" i="6"/>
  <c r="DG36" i="6"/>
  <c r="DE36" i="6"/>
  <c r="DG44" i="6" l="1"/>
  <c r="DI44" i="6"/>
  <c r="DK44" i="6"/>
  <c r="DF44" i="6"/>
  <c r="DD45" i="6"/>
  <c r="DF45" i="6" s="1"/>
  <c r="DH44" i="6"/>
  <c r="DJ44" i="6"/>
  <c r="DL44" i="6"/>
  <c r="DF29" i="6"/>
  <c r="P25" i="6" s="1"/>
  <c r="DK29" i="6"/>
  <c r="U25" i="6" s="1"/>
  <c r="DD30" i="6"/>
  <c r="DF30" i="6" s="1"/>
  <c r="P26" i="6" s="1"/>
  <c r="DI29" i="6"/>
  <c r="S25" i="6" s="1"/>
  <c r="DH29" i="6"/>
  <c r="R25" i="6" s="1"/>
  <c r="DJ29" i="6"/>
  <c r="T25" i="6" s="1"/>
  <c r="DL29" i="6"/>
  <c r="V25" i="6" s="1"/>
  <c r="DE29" i="6"/>
  <c r="O25" i="6" s="1"/>
  <c r="DD23" i="6"/>
  <c r="DE23" i="6" s="1"/>
  <c r="O20" i="6" s="1"/>
  <c r="DK22" i="6"/>
  <c r="U19" i="6" s="1"/>
  <c r="DL22" i="6"/>
  <c r="V19" i="6" s="1"/>
  <c r="DI22" i="6"/>
  <c r="S19" i="6" s="1"/>
  <c r="DE22" i="6"/>
  <c r="O19" i="6" s="1"/>
  <c r="DF22" i="6"/>
  <c r="P19" i="6" s="1"/>
  <c r="DH22" i="6"/>
  <c r="R19" i="6" s="1"/>
  <c r="DI8" i="6"/>
  <c r="S7" i="6" s="1"/>
  <c r="N7" i="6"/>
  <c r="DG22" i="6"/>
  <c r="Q19" i="6" s="1"/>
  <c r="DK8" i="6"/>
  <c r="U7" i="6" s="1"/>
  <c r="DH16" i="6"/>
  <c r="R14" i="6" s="1"/>
  <c r="DG16" i="6"/>
  <c r="Q14" i="6" s="1"/>
  <c r="DL16" i="6"/>
  <c r="V14" i="6" s="1"/>
  <c r="DK16" i="6"/>
  <c r="U14" i="6" s="1"/>
  <c r="DJ16" i="6"/>
  <c r="T14" i="6" s="1"/>
  <c r="DI16" i="6"/>
  <c r="S14" i="6" s="1"/>
  <c r="DF16" i="6"/>
  <c r="P14" i="6" s="1"/>
  <c r="DE16" i="6"/>
  <c r="O14" i="6" s="1"/>
  <c r="DD17" i="6"/>
  <c r="DH8" i="6"/>
  <c r="R7" i="6" s="1"/>
  <c r="DL8" i="6"/>
  <c r="V7" i="6" s="1"/>
  <c r="DG8" i="6"/>
  <c r="Q7" i="6" s="1"/>
  <c r="DF8" i="6"/>
  <c r="P7" i="6" s="1"/>
  <c r="DJ8" i="6"/>
  <c r="T7" i="6" s="1"/>
  <c r="DD9" i="6"/>
  <c r="DK9" i="6" s="1"/>
  <c r="U8" i="6" s="1"/>
  <c r="DE8" i="6"/>
  <c r="O7" i="6" s="1"/>
  <c r="DD38" i="6"/>
  <c r="DL37" i="6"/>
  <c r="DJ37" i="6"/>
  <c r="DH37" i="6"/>
  <c r="DF37" i="6"/>
  <c r="DK37" i="6"/>
  <c r="DG37" i="6"/>
  <c r="DI37" i="6"/>
  <c r="DE37" i="6"/>
  <c r="DG45" i="6" l="1"/>
  <c r="DE45" i="6"/>
  <c r="DK45" i="6"/>
  <c r="DH45" i="6"/>
  <c r="DD46" i="6"/>
  <c r="DG46" i="6" s="1"/>
  <c r="DJ45" i="6"/>
  <c r="DL45" i="6"/>
  <c r="DI45" i="6"/>
  <c r="DJ30" i="6"/>
  <c r="T26" i="6" s="1"/>
  <c r="DL30" i="6"/>
  <c r="V26" i="6" s="1"/>
  <c r="N26" i="6"/>
  <c r="DE30" i="6"/>
  <c r="O26" i="6" s="1"/>
  <c r="DD31" i="6"/>
  <c r="DK31" i="6" s="1"/>
  <c r="U27" i="6" s="1"/>
  <c r="AF82" i="6" s="1"/>
  <c r="DH30" i="6"/>
  <c r="R26" i="6" s="1"/>
  <c r="DG30" i="6"/>
  <c r="Q26" i="6" s="1"/>
  <c r="DI30" i="6"/>
  <c r="S26" i="6" s="1"/>
  <c r="DK30" i="6"/>
  <c r="U26" i="6" s="1"/>
  <c r="DG23" i="6"/>
  <c r="Q20" i="6" s="1"/>
  <c r="DL23" i="6"/>
  <c r="V20" i="6" s="1"/>
  <c r="DH23" i="6"/>
  <c r="R20" i="6" s="1"/>
  <c r="DI23" i="6"/>
  <c r="S20" i="6" s="1"/>
  <c r="DJ23" i="6"/>
  <c r="T20" i="6" s="1"/>
  <c r="DF23" i="6"/>
  <c r="P20" i="6" s="1"/>
  <c r="N20" i="6"/>
  <c r="DD24" i="6"/>
  <c r="DD25" i="6" s="1"/>
  <c r="DJ25" i="6" s="1"/>
  <c r="T22" i="6" s="1"/>
  <c r="DK23" i="6"/>
  <c r="U20" i="6" s="1"/>
  <c r="DL17" i="6"/>
  <c r="V15" i="6" s="1"/>
  <c r="AG80" i="6" s="1"/>
  <c r="AI80" i="6" s="1"/>
  <c r="Y80" i="6"/>
  <c r="AH80" i="6" s="1"/>
  <c r="DJ17" i="6"/>
  <c r="T15" i="6" s="1"/>
  <c r="AE80" i="6" s="1"/>
  <c r="DE17" i="6"/>
  <c r="O15" i="6" s="1"/>
  <c r="Z80" i="6" s="1"/>
  <c r="DI17" i="6"/>
  <c r="S15" i="6" s="1"/>
  <c r="AD80" i="6" s="1"/>
  <c r="DH17" i="6"/>
  <c r="R15" i="6" s="1"/>
  <c r="AC80" i="6" s="1"/>
  <c r="DK17" i="6"/>
  <c r="U15" i="6" s="1"/>
  <c r="AF80" i="6" s="1"/>
  <c r="DD18" i="6"/>
  <c r="DF17" i="6"/>
  <c r="P15" i="6" s="1"/>
  <c r="AA80" i="6" s="1"/>
  <c r="DG17" i="6"/>
  <c r="DD10" i="6"/>
  <c r="DJ10" i="6" s="1"/>
  <c r="T9" i="6" s="1"/>
  <c r="AE79" i="6" s="1"/>
  <c r="DF9" i="6"/>
  <c r="P8" i="6" s="1"/>
  <c r="DJ9" i="6"/>
  <c r="T8" i="6" s="1"/>
  <c r="DE9" i="6"/>
  <c r="O8" i="6" s="1"/>
  <c r="DI9" i="6"/>
  <c r="S8" i="6" s="1"/>
  <c r="DH9" i="6"/>
  <c r="R8" i="6" s="1"/>
  <c r="DL9" i="6"/>
  <c r="V8" i="6" s="1"/>
  <c r="DG9" i="6"/>
  <c r="Q8" i="6" s="1"/>
  <c r="DK38" i="6"/>
  <c r="AF83" i="6" s="1"/>
  <c r="DI38" i="6"/>
  <c r="AD83" i="6" s="1"/>
  <c r="DG38" i="6"/>
  <c r="AB83" i="6" s="1"/>
  <c r="DE38" i="6"/>
  <c r="Z83" i="6" s="1"/>
  <c r="DD39" i="6"/>
  <c r="DL38" i="6"/>
  <c r="AG83" i="6" s="1"/>
  <c r="AI83" i="6" s="1"/>
  <c r="DJ38" i="6"/>
  <c r="AE83" i="6" s="1"/>
  <c r="DH38" i="6"/>
  <c r="AC83" i="6" s="1"/>
  <c r="DF38" i="6"/>
  <c r="AA83" i="6" s="1"/>
  <c r="Y83" i="6"/>
  <c r="AH83" i="6" s="1"/>
  <c r="AJ83" i="6" s="1"/>
  <c r="Q15" i="6" l="1"/>
  <c r="AB80" i="6" s="1"/>
  <c r="DK46" i="6"/>
  <c r="DI46" i="6"/>
  <c r="DJ46" i="6"/>
  <c r="DF46" i="6"/>
  <c r="DL46" i="6"/>
  <c r="DD47" i="6"/>
  <c r="DK47" i="6" s="1"/>
  <c r="DH46" i="6"/>
  <c r="DE46" i="6"/>
  <c r="DL31" i="6"/>
  <c r="V27" i="6" s="1"/>
  <c r="AG82" i="6" s="1"/>
  <c r="AI82" i="6" s="1"/>
  <c r="DJ31" i="6"/>
  <c r="T27" i="6" s="1"/>
  <c r="AE82" i="6" s="1"/>
  <c r="Y82" i="6"/>
  <c r="AH82" i="6" s="1"/>
  <c r="AJ82" i="6" s="1"/>
  <c r="AL82" i="6" s="1"/>
  <c r="DF31" i="6"/>
  <c r="P27" i="6" s="1"/>
  <c r="AA82" i="6" s="1"/>
  <c r="DH31" i="6"/>
  <c r="R27" i="6" s="1"/>
  <c r="AC82" i="6" s="1"/>
  <c r="DD32" i="6"/>
  <c r="DI32" i="6" s="1"/>
  <c r="S28" i="6" s="1"/>
  <c r="DG31" i="6"/>
  <c r="Q27" i="6" s="1"/>
  <c r="AB82" i="6" s="1"/>
  <c r="DE31" i="6"/>
  <c r="O27" i="6" s="1"/>
  <c r="Z82" i="6" s="1"/>
  <c r="DI31" i="6"/>
  <c r="S27" i="6" s="1"/>
  <c r="AD82" i="6" s="1"/>
  <c r="DG24" i="6"/>
  <c r="Q21" i="6" s="1"/>
  <c r="AB81" i="6" s="1"/>
  <c r="DE24" i="6"/>
  <c r="O21" i="6" s="1"/>
  <c r="Z81" i="6" s="1"/>
  <c r="DH24" i="6"/>
  <c r="R21" i="6" s="1"/>
  <c r="AC81" i="6" s="1"/>
  <c r="DL25" i="6"/>
  <c r="V22" i="6" s="1"/>
  <c r="DI25" i="6"/>
  <c r="S22" i="6" s="1"/>
  <c r="DL24" i="6"/>
  <c r="V21" i="6" s="1"/>
  <c r="AG81" i="6" s="1"/>
  <c r="AI81" i="6" s="1"/>
  <c r="DK25" i="6"/>
  <c r="U22" i="6" s="1"/>
  <c r="DF24" i="6"/>
  <c r="P21" i="6" s="1"/>
  <c r="AA81" i="6" s="1"/>
  <c r="DJ24" i="6"/>
  <c r="T21" i="6" s="1"/>
  <c r="AE81" i="6" s="1"/>
  <c r="DK24" i="6"/>
  <c r="U21" i="6" s="1"/>
  <c r="AF81" i="6" s="1"/>
  <c r="DE25" i="6"/>
  <c r="O22" i="6" s="1"/>
  <c r="DG25" i="6"/>
  <c r="Q22" i="6" s="1"/>
  <c r="DF25" i="6"/>
  <c r="P22" i="6" s="1"/>
  <c r="DH25" i="6"/>
  <c r="R22" i="6" s="1"/>
  <c r="Y81" i="6"/>
  <c r="AH81" i="6" s="1"/>
  <c r="AJ81" i="6" s="1"/>
  <c r="DI24" i="6"/>
  <c r="S21" i="6" s="1"/>
  <c r="AD81" i="6" s="1"/>
  <c r="DL18" i="6"/>
  <c r="V16" i="6" s="1"/>
  <c r="DK18" i="6"/>
  <c r="U16" i="6" s="1"/>
  <c r="DI18" i="6"/>
  <c r="S16" i="6" s="1"/>
  <c r="DJ18" i="6"/>
  <c r="T16" i="6" s="1"/>
  <c r="DH18" i="6"/>
  <c r="R16" i="6" s="1"/>
  <c r="DG18" i="6"/>
  <c r="Q16" i="6" s="1"/>
  <c r="DF18" i="6"/>
  <c r="P16" i="6" s="1"/>
  <c r="DE18" i="6"/>
  <c r="O16" i="6" s="1"/>
  <c r="DG10" i="6"/>
  <c r="Q9" i="6" s="1"/>
  <c r="AB79" i="6" s="1"/>
  <c r="DH10" i="6"/>
  <c r="R9" i="6" s="1"/>
  <c r="AC79" i="6" s="1"/>
  <c r="DI10" i="6"/>
  <c r="S9" i="6" s="1"/>
  <c r="AD79" i="6" s="1"/>
  <c r="DL10" i="6"/>
  <c r="V9" i="6" s="1"/>
  <c r="AG79" i="6" s="1"/>
  <c r="AI79" i="6" s="1"/>
  <c r="Y79" i="6"/>
  <c r="DE10" i="6"/>
  <c r="O9" i="6" s="1"/>
  <c r="Z79" i="6" s="1"/>
  <c r="DF10" i="6"/>
  <c r="P9" i="6" s="1"/>
  <c r="AA79" i="6" s="1"/>
  <c r="DD11" i="6"/>
  <c r="DF11" i="6" s="1"/>
  <c r="P10" i="6" s="1"/>
  <c r="DK10" i="6"/>
  <c r="U9" i="6" s="1"/>
  <c r="AF79" i="6" s="1"/>
  <c r="AL83" i="6"/>
  <c r="DK39" i="6"/>
  <c r="DI39" i="6"/>
  <c r="DG39" i="6"/>
  <c r="DE39" i="6"/>
  <c r="DL39" i="6"/>
  <c r="DJ39" i="6"/>
  <c r="DH39" i="6"/>
  <c r="DF39" i="6"/>
  <c r="DL47" i="6" l="1"/>
  <c r="DF47" i="6"/>
  <c r="DH47" i="6"/>
  <c r="DJ47" i="6"/>
  <c r="DE47" i="6"/>
  <c r="DG47" i="6"/>
  <c r="DI47" i="6"/>
  <c r="DH32" i="6"/>
  <c r="R28" i="6" s="1"/>
  <c r="DJ32" i="6"/>
  <c r="T28" i="6" s="1"/>
  <c r="DE32" i="6"/>
  <c r="O28" i="6" s="1"/>
  <c r="DK32" i="6"/>
  <c r="U28" i="6" s="1"/>
  <c r="DF32" i="6"/>
  <c r="P28" i="6" s="1"/>
  <c r="N28" i="6"/>
  <c r="DL32" i="6"/>
  <c r="V28" i="6" s="1"/>
  <c r="DG32" i="6"/>
  <c r="Q28" i="6" s="1"/>
  <c r="AK81" i="6"/>
  <c r="AO84" i="6"/>
  <c r="AK83" i="6"/>
  <c r="AM84" i="6"/>
  <c r="AQ84" i="6"/>
  <c r="AH79" i="6"/>
  <c r="AJ79" i="6" s="1"/>
  <c r="AK79" i="6" s="1"/>
  <c r="AK82" i="6"/>
  <c r="AK84" i="6"/>
  <c r="AM82" i="6"/>
  <c r="DK11" i="6"/>
  <c r="U10" i="6" s="1"/>
  <c r="DJ11" i="6"/>
  <c r="T10" i="6" s="1"/>
  <c r="DH11" i="6"/>
  <c r="R10" i="6" s="1"/>
  <c r="DE11" i="6"/>
  <c r="O10" i="6" s="1"/>
  <c r="DL11" i="6"/>
  <c r="V10" i="6" s="1"/>
  <c r="DI11" i="6"/>
  <c r="S10" i="6" s="1"/>
  <c r="DG11" i="6"/>
  <c r="Q10" i="6" s="1"/>
  <c r="AN83" i="6"/>
  <c r="AO83" i="6" s="1"/>
  <c r="AM83" i="6"/>
  <c r="AJ80" i="6" l="1"/>
  <c r="AL80" i="6" s="1"/>
  <c r="AN80" i="6" s="1"/>
  <c r="AL79" i="6"/>
  <c r="AM79" i="6" s="1"/>
  <c r="AN79" i="6" s="1"/>
  <c r="AO79" i="6" s="1"/>
  <c r="AP83" i="6" s="1"/>
  <c r="AQ83" i="6" s="1"/>
  <c r="AL81" i="6"/>
  <c r="AM81" i="6" s="1"/>
  <c r="AM80" i="6" l="1"/>
  <c r="AK80" i="6"/>
  <c r="AN82" i="6"/>
  <c r="AO82" i="6" s="1"/>
  <c r="AP79" i="6"/>
  <c r="AQ79" i="6" s="1"/>
  <c r="AR79" i="6" s="1"/>
  <c r="BN79" i="6" s="1"/>
  <c r="BP79" i="6" s="1"/>
  <c r="AN81" i="6"/>
  <c r="AO81" i="6" s="1"/>
  <c r="AR83" i="6"/>
  <c r="AT83" i="6" s="1"/>
  <c r="AP80" i="6"/>
  <c r="AO80" i="6"/>
  <c r="AP82" i="6" l="1"/>
  <c r="AR82" i="6" s="1"/>
  <c r="AT82" i="6" s="1"/>
  <c r="AU82" i="6" s="1"/>
  <c r="AP81" i="6"/>
  <c r="AR81" i="6" s="1"/>
  <c r="AS81" i="6" s="1"/>
  <c r="AS79" i="6"/>
  <c r="BO79" i="6" s="1"/>
  <c r="CD79" i="6" s="1"/>
  <c r="AR84" i="6"/>
  <c r="AS84" i="6" s="1"/>
  <c r="AS83" i="6"/>
  <c r="AV83" i="6"/>
  <c r="AW83" i="6" s="1"/>
  <c r="AU83" i="6"/>
  <c r="AR80" i="6"/>
  <c r="AS80" i="6" s="1"/>
  <c r="AQ80" i="6"/>
  <c r="AS82" i="6" l="1"/>
  <c r="AQ82" i="6"/>
  <c r="AQ81" i="6"/>
  <c r="AT84" i="6"/>
  <c r="AV84" i="6" s="1"/>
  <c r="AX84" i="6" s="1"/>
  <c r="AY84" i="6" s="1"/>
  <c r="AT81" i="6"/>
  <c r="AU81" i="6" s="1"/>
  <c r="AT80" i="6"/>
  <c r="AU80" i="6" s="1"/>
  <c r="AV80" i="6" s="1"/>
  <c r="AW80" i="6" s="1"/>
  <c r="AX80" i="6" s="1"/>
  <c r="AY80" i="6" s="1"/>
  <c r="AW84" i="6" l="1"/>
  <c r="AU84" i="6"/>
  <c r="AZ80" i="6"/>
  <c r="BN80" i="6" s="1"/>
  <c r="BP80" i="6" s="1"/>
  <c r="AV81" i="6"/>
  <c r="AW81" i="6" s="1"/>
  <c r="AV82" i="6"/>
  <c r="AX82" i="6" s="1"/>
  <c r="AZ84" i="6"/>
  <c r="AX83" i="6"/>
  <c r="BA80" i="6" l="1"/>
  <c r="BO80" i="6" s="1"/>
  <c r="BQ80" i="6" s="1"/>
  <c r="AX81" i="6"/>
  <c r="AZ81" i="6" s="1"/>
  <c r="BA81" i="6" s="1"/>
  <c r="AW82" i="6"/>
  <c r="AY82" i="6"/>
  <c r="AZ82" i="6"/>
  <c r="BA82" i="6" s="1"/>
  <c r="BB84" i="6"/>
  <c r="BA84" i="6"/>
  <c r="AZ83" i="6"/>
  <c r="AY83" i="6"/>
  <c r="BQ79" i="6" l="1"/>
  <c r="CE79" i="6" s="1"/>
  <c r="CN79" i="6" s="1"/>
  <c r="AY81" i="6"/>
  <c r="BB82" i="6"/>
  <c r="BC82" i="6" s="1"/>
  <c r="BR80" i="6"/>
  <c r="BS80" i="6"/>
  <c r="BB83" i="6"/>
  <c r="BC83" i="6" s="1"/>
  <c r="BA83" i="6"/>
  <c r="BD84" i="6"/>
  <c r="BE84" i="6" s="1"/>
  <c r="BC84" i="6"/>
  <c r="BB81" i="6"/>
  <c r="BC81" i="6" s="1"/>
  <c r="CI79" i="6" l="1"/>
  <c r="CH79" i="6"/>
  <c r="BD81" i="6"/>
  <c r="BE81" i="6" s="1"/>
  <c r="BF81" i="6" s="1"/>
  <c r="BG81" i="6" s="1"/>
  <c r="BO81" i="6" s="1"/>
  <c r="CK79" i="6"/>
  <c r="CJ79" i="6"/>
  <c r="CM79" i="6"/>
  <c r="CL79" i="6"/>
  <c r="CG79" i="6"/>
  <c r="CF79" i="6"/>
  <c r="CO79" i="6" s="1"/>
  <c r="CP79" i="6" s="1"/>
  <c r="BD82" i="6"/>
  <c r="BE82" i="6" s="1"/>
  <c r="CD80" i="6"/>
  <c r="BD83" i="6"/>
  <c r="BF82" i="6" l="1"/>
  <c r="BG82" i="6" s="1"/>
  <c r="BF84" i="6"/>
  <c r="BG84" i="6" s="1"/>
  <c r="BN81" i="6"/>
  <c r="BQ81" i="6" s="1"/>
  <c r="CQ79" i="6"/>
  <c r="CR79" i="6"/>
  <c r="BF83" i="6"/>
  <c r="BG83" i="6" s="1"/>
  <c r="BE83" i="6"/>
  <c r="BH83" i="6" l="1"/>
  <c r="BI83" i="6" s="1"/>
  <c r="BP81" i="6"/>
  <c r="BH84" i="6"/>
  <c r="BI84" i="6" s="1"/>
  <c r="BH82" i="6"/>
  <c r="BI82" i="6" s="1"/>
  <c r="BS81" i="6"/>
  <c r="BR81" i="6"/>
  <c r="BJ83" i="6" l="1"/>
  <c r="BK83" i="6" s="1"/>
  <c r="BJ82" i="6"/>
  <c r="BK82" i="6" s="1"/>
  <c r="BO82" i="6" s="1"/>
  <c r="BJ84" i="6"/>
  <c r="BK84" i="6" s="1"/>
  <c r="BT80" i="6"/>
  <c r="CE80" i="6" s="1"/>
  <c r="BT81" i="6"/>
  <c r="BL84" i="6" l="1"/>
  <c r="BN84" i="6" s="1"/>
  <c r="BN82" i="6"/>
  <c r="BQ82" i="6" s="1"/>
  <c r="BS82" i="6" s="1"/>
  <c r="BL83" i="6"/>
  <c r="BN83" i="6" s="1"/>
  <c r="BU81" i="6"/>
  <c r="BV81" i="6"/>
  <c r="CM80" i="6"/>
  <c r="CK80" i="6"/>
  <c r="CI80" i="6"/>
  <c r="CG80" i="6"/>
  <c r="CN80" i="6"/>
  <c r="CL80" i="6"/>
  <c r="CJ80" i="6"/>
  <c r="CH80" i="6"/>
  <c r="CF80" i="6"/>
  <c r="CO80" i="6" s="1"/>
  <c r="BM84" i="6" l="1"/>
  <c r="BO84" i="6" s="1"/>
  <c r="BR82" i="6"/>
  <c r="BT82" i="6"/>
  <c r="BV82" i="6" s="1"/>
  <c r="BQ84" i="6"/>
  <c r="BR84" i="6" s="1"/>
  <c r="BP84" i="6"/>
  <c r="BP82" i="6"/>
  <c r="BM83" i="6"/>
  <c r="BO83" i="6" s="1"/>
  <c r="CQ80" i="6"/>
  <c r="CR80" i="6"/>
  <c r="CP80" i="6"/>
  <c r="BP83" i="6"/>
  <c r="BQ83" i="6"/>
  <c r="CD81" i="6"/>
  <c r="BU82" i="6" l="1"/>
  <c r="BW81" i="6" s="1"/>
  <c r="CE81" i="6" s="1"/>
  <c r="BT84" i="6"/>
  <c r="BV84" i="6" s="1"/>
  <c r="BS84" i="6"/>
  <c r="CS80" i="6"/>
  <c r="CS79" i="6"/>
  <c r="BT83" i="6"/>
  <c r="BR83" i="6"/>
  <c r="BS83" i="6"/>
  <c r="BW82" i="6" l="1"/>
  <c r="BY82" i="6" s="1"/>
  <c r="BU84" i="6"/>
  <c r="BW84" i="6"/>
  <c r="BZ84" i="6" s="1"/>
  <c r="BV83" i="6"/>
  <c r="BW83" i="6"/>
  <c r="BU83" i="6"/>
  <c r="CU80" i="6"/>
  <c r="CV80" i="6"/>
  <c r="CT80" i="6"/>
  <c r="CM81" i="6"/>
  <c r="CK81" i="6"/>
  <c r="CI81" i="6"/>
  <c r="CG81" i="6"/>
  <c r="CN81" i="6"/>
  <c r="CL81" i="6"/>
  <c r="CJ81" i="6"/>
  <c r="CH81" i="6"/>
  <c r="CF81" i="6"/>
  <c r="CO81" i="6" s="1"/>
  <c r="CV79" i="6"/>
  <c r="CT79" i="6"/>
  <c r="CU79" i="6"/>
  <c r="BY84" i="6" l="1"/>
  <c r="BX84" i="6"/>
  <c r="BX82" i="6"/>
  <c r="CD82" i="6" s="1"/>
  <c r="CQ81" i="6"/>
  <c r="CR81" i="6"/>
  <c r="CP81" i="6"/>
  <c r="CB84" i="6"/>
  <c r="CA84" i="6"/>
  <c r="BX83" i="6"/>
  <c r="BY83" i="6"/>
  <c r="BZ83" i="6" l="1"/>
  <c r="BZ82" i="6"/>
  <c r="CE82" i="6" s="1"/>
  <c r="CB83" i="6" l="1"/>
  <c r="CA83" i="6"/>
  <c r="CN82" i="6"/>
  <c r="CL82" i="6"/>
  <c r="CJ82" i="6"/>
  <c r="CH82" i="6"/>
  <c r="CF82" i="6"/>
  <c r="CO82" i="6" s="1"/>
  <c r="CM82" i="6"/>
  <c r="CK82" i="6"/>
  <c r="CI82" i="6"/>
  <c r="CG82" i="6"/>
  <c r="CR82" i="6" l="1"/>
  <c r="CP82" i="6"/>
  <c r="CQ82" i="6"/>
  <c r="CD83" i="6"/>
  <c r="CC84" i="6"/>
  <c r="CC83" i="6"/>
  <c r="CE83" i="6" s="1"/>
  <c r="CD84" i="6" l="1"/>
  <c r="CE84" i="6"/>
  <c r="CN83" i="6"/>
  <c r="CL83" i="6"/>
  <c r="CJ83" i="6"/>
  <c r="CH83" i="6"/>
  <c r="CF83" i="6"/>
  <c r="CO83" i="6" s="1"/>
  <c r="CM83" i="6"/>
  <c r="CK83" i="6"/>
  <c r="CI83" i="6"/>
  <c r="CG83" i="6"/>
  <c r="CS82" i="6"/>
  <c r="CS81" i="6"/>
  <c r="CV82" i="6" l="1"/>
  <c r="CT82" i="6"/>
  <c r="CU82" i="6"/>
  <c r="CU81" i="6"/>
  <c r="CV81" i="6"/>
  <c r="CT81" i="6"/>
  <c r="CR83" i="6"/>
  <c r="CP83" i="6"/>
  <c r="CQ83" i="6"/>
  <c r="CN84" i="6"/>
  <c r="CL84" i="6"/>
  <c r="CJ84" i="6"/>
  <c r="CH84" i="6"/>
  <c r="CF84" i="6"/>
  <c r="CO84" i="6" s="1"/>
  <c r="CM84" i="6"/>
  <c r="CK84" i="6"/>
  <c r="CI84" i="6"/>
  <c r="CG84" i="6"/>
  <c r="CR84" i="6" l="1"/>
  <c r="CP84" i="6"/>
  <c r="CQ84" i="6"/>
  <c r="CW81" i="6"/>
  <c r="CW79" i="6"/>
  <c r="CW80" i="6"/>
  <c r="CW82" i="6"/>
  <c r="CS84" i="6" l="1"/>
  <c r="CT84" i="6" s="1"/>
  <c r="CS83" i="6"/>
  <c r="CV83" i="6" s="1"/>
  <c r="CY80" i="6"/>
  <c r="CZ80" i="6"/>
  <c r="CX80" i="6"/>
  <c r="CY81" i="6"/>
  <c r="CZ81" i="6"/>
  <c r="CX81" i="6"/>
  <c r="CZ82" i="6"/>
  <c r="CX82" i="6"/>
  <c r="CY82" i="6"/>
  <c r="CZ79" i="6"/>
  <c r="CX79" i="6"/>
  <c r="CY79" i="6"/>
  <c r="CV84" i="6" l="1"/>
  <c r="CW84" i="6"/>
  <c r="CY84" i="6" s="1"/>
  <c r="CU84" i="6"/>
  <c r="CU83" i="6"/>
  <c r="CT83" i="6"/>
  <c r="CW83" i="6"/>
  <c r="CX83" i="6" s="1"/>
  <c r="DA80" i="6"/>
  <c r="DJ80" i="6" s="1"/>
  <c r="DA79" i="6"/>
  <c r="DJ79" i="6" s="1"/>
  <c r="DA81" i="6"/>
  <c r="DA82" i="6"/>
  <c r="CX84" i="6" l="1"/>
  <c r="CZ84" i="6"/>
  <c r="CZ83" i="6"/>
  <c r="CY83" i="6"/>
  <c r="DD82" i="6"/>
  <c r="DB82" i="6"/>
  <c r="DC82" i="6"/>
  <c r="DC81" i="6"/>
  <c r="DD81" i="6"/>
  <c r="DB81" i="6"/>
  <c r="DQ80" i="6"/>
  <c r="DO80" i="6"/>
  <c r="DM80" i="6"/>
  <c r="DK80" i="6"/>
  <c r="DR80" i="6"/>
  <c r="DP80" i="6"/>
  <c r="DN80" i="6"/>
  <c r="DL80" i="6"/>
  <c r="DR79" i="6"/>
  <c r="DP79" i="6"/>
  <c r="DN79" i="6"/>
  <c r="DL79" i="6"/>
  <c r="DQ79" i="6"/>
  <c r="DO79" i="6"/>
  <c r="DM79" i="6"/>
  <c r="DK79" i="6"/>
  <c r="DA84" i="6" l="1"/>
  <c r="DB84" i="6" s="1"/>
  <c r="DA83" i="6"/>
  <c r="DC83" i="6" s="1"/>
  <c r="DE81" i="6"/>
  <c r="DJ81" i="6" s="1"/>
  <c r="DE82" i="6"/>
  <c r="DJ82" i="6" s="1"/>
  <c r="DC84" i="6" l="1"/>
  <c r="DD84" i="6"/>
  <c r="DD83" i="6"/>
  <c r="DB83" i="6"/>
  <c r="DR82" i="6"/>
  <c r="DP82" i="6"/>
  <c r="DN82" i="6"/>
  <c r="DL82" i="6"/>
  <c r="DQ82" i="6"/>
  <c r="DO82" i="6"/>
  <c r="DM82" i="6"/>
  <c r="DK82" i="6"/>
  <c r="DQ81" i="6"/>
  <c r="DO81" i="6"/>
  <c r="DM81" i="6"/>
  <c r="DK81" i="6"/>
  <c r="DR81" i="6"/>
  <c r="DP81" i="6"/>
  <c r="DN81" i="6"/>
  <c r="DL81" i="6"/>
  <c r="DE84" i="6" l="1"/>
  <c r="DF84" i="6" s="1"/>
  <c r="DE83" i="6"/>
  <c r="DF83" i="6" s="1"/>
  <c r="DH84" i="6" l="1"/>
  <c r="DG84" i="6"/>
  <c r="DG83" i="6"/>
  <c r="DH83" i="6"/>
  <c r="DI84" i="6" l="1"/>
  <c r="DJ84" i="6" s="1"/>
  <c r="DP84" i="6" s="1"/>
  <c r="DI83" i="6"/>
  <c r="DJ83" i="6" s="1"/>
  <c r="DR83" i="6" s="1"/>
  <c r="DO84" i="6" l="1"/>
  <c r="DM84" i="6"/>
  <c r="DQ84" i="6"/>
  <c r="DK84" i="6"/>
  <c r="DR84" i="6"/>
  <c r="DL84" i="6"/>
  <c r="DN84" i="6"/>
  <c r="DK83" i="6"/>
  <c r="DN83" i="6"/>
  <c r="DL83" i="6"/>
  <c r="DM83" i="6"/>
  <c r="DO83" i="6"/>
  <c r="DP83" i="6"/>
  <c r="DQ83" i="6"/>
</calcChain>
</file>

<file path=xl/sharedStrings.xml><?xml version="1.0" encoding="utf-8"?>
<sst xmlns="http://schemas.openxmlformats.org/spreadsheetml/2006/main" count="556" uniqueCount="142">
  <si>
    <t>N.º</t>
  </si>
  <si>
    <t>Data</t>
  </si>
  <si>
    <t>Hora</t>
  </si>
  <si>
    <t>GM</t>
  </si>
  <si>
    <t>GS</t>
  </si>
  <si>
    <t>Grupo</t>
  </si>
  <si>
    <t>Vencedor</t>
  </si>
  <si>
    <t>Derrotado</t>
  </si>
  <si>
    <t>A</t>
  </si>
  <si>
    <t>B</t>
  </si>
  <si>
    <t>C</t>
  </si>
  <si>
    <t>D</t>
  </si>
  <si>
    <t>E</t>
  </si>
  <si>
    <t>F</t>
  </si>
  <si>
    <t>Quartos de Final</t>
  </si>
  <si>
    <t>Meias Finais</t>
  </si>
  <si>
    <t>Final</t>
  </si>
  <si>
    <t>J</t>
  </si>
  <si>
    <t>V</t>
  </si>
  <si>
    <t>DG</t>
  </si>
  <si>
    <t>Pts</t>
  </si>
  <si>
    <t>corrigida</t>
  </si>
  <si>
    <t>coluna</t>
  </si>
  <si>
    <t>P</t>
  </si>
  <si>
    <t>ordenar por pontos</t>
  </si>
  <si>
    <t>diferença golos</t>
  </si>
  <si>
    <t>após ordenações por pontos e DG não GM</t>
  </si>
  <si>
    <t>finalmente com GM para o desempate em caso de igualdade</t>
  </si>
  <si>
    <t>A B C D 3C 3D 3A 3B</t>
  </si>
  <si>
    <t>A B C E 3C 3A 3B 3E</t>
  </si>
  <si>
    <t>A B C F 3C 3A 3B 3F</t>
  </si>
  <si>
    <t>A B D E 3D 3A 3B 3E</t>
  </si>
  <si>
    <t>A B D F 3D 3A 3B 3F</t>
  </si>
  <si>
    <t>A B E F 3E 3A 3B 3F</t>
  </si>
  <si>
    <t>A C D E 3C 3D 3A 3E</t>
  </si>
  <si>
    <t>A C D F 3C 3D 3A 3F</t>
  </si>
  <si>
    <t>A C E F 3C 3A 3F 3E</t>
  </si>
  <si>
    <t>A D E F 3D 3A 3F 3E</t>
  </si>
  <si>
    <t>B C D E 3C 3D 3B 3E</t>
  </si>
  <si>
    <t>B C D F 3C 3D 3B 3F</t>
  </si>
  <si>
    <t>B C E F 3E 3C 3B 3F</t>
  </si>
  <si>
    <t>B D E F 3E 3D 3B 3F</t>
  </si>
  <si>
    <t>C D E F 3C 3D 3F 3E</t>
  </si>
  <si>
    <t>A UEFA definiu as novas regras antes do Euro-2012 começar e aqui ficam os nove mandamentos, por ordem de importância, caso seja necessário aplicá-los na hora de se decidir quem passa aos quartos de final.</t>
  </si>
  <si>
    <r>
      <t xml:space="preserve">1) Maior número de pontos obtidos nos jogos entre as equipas empatadas </t>
    </r>
    <r>
      <rPr>
        <sz val="10"/>
        <color indexed="10"/>
        <rFont val="Verdana"/>
        <family val="2"/>
      </rPr>
      <t>(confronto direto);(alteração que é novidade no euro no mundial não é assim...)</t>
    </r>
  </si>
  <si>
    <t xml:space="preserve">2) Maior diferença de golos nos jogos entre as equipas empatadas; </t>
  </si>
  <si>
    <t xml:space="preserve">3) Maior número de golos marcados nos jogos entre as equipas empatadas; </t>
  </si>
  <si>
    <t xml:space="preserve">4) Caso se mantenha tudo na mesma, os critérios 1) a 3) são reaplicados exclusivamente aos jogos entre as duas equipas em questão para determinar a classificação final de ambas. Se este procedimento não levar a uma decisão, os critérios 5) a 9) são aplicados pela seguinte ordem; </t>
  </si>
  <si>
    <t xml:space="preserve">5) Maior diferença de golos em todos os jogos do grupo; </t>
  </si>
  <si>
    <t xml:space="preserve">6) Maior número de golos marcados em todos os jogos; </t>
  </si>
  <si>
    <t xml:space="preserve">7) Melhor posição no ranking da UEFA; </t>
  </si>
  <si>
    <t xml:space="preserve">8) Fair-play registado na fase final do torneio; </t>
  </si>
  <si>
    <t xml:space="preserve">9) Sorteio. </t>
  </si>
  <si>
    <t>http://pt.uefa.com/uefaeuro/news/newsid=1726704.html</t>
  </si>
  <si>
    <t>Os critérios de desempate previstos pela UEFA para a fase de grupos do Euro-2012, em caso de duas ou mais equipas chegarem ao fim em igualdade pontual, são os seguintes:</t>
  </si>
  <si>
    <t>a) Maior número de pontos obtidos nos jogos disputados entre as equipas em questão</t>
  </si>
  <si>
    <t>b) Maior diferença de golos nos jogos disputados entre as equipas em questão</t>
  </si>
  <si>
    <t>c) Maior número de golos marcados nos jogos disputados entre as equipas em questão</t>
  </si>
  <si>
    <t>d) Se, depois de aplicados os critérios a) a c), duas equipas ainda se mantiverem em igualdade, os critérios a) a c) são reaplicados exclusivamente aos jogos entre as duas equipas em questão para determinar a classificação final das duas equipas. Se este procedimento não levar a uma decisão, os critérios e) a i) são aplicados pela seguinte ordem;</t>
  </si>
  <si>
    <t>e) maior diferença de golos em todos os jogos da fase de grupos;</t>
  </si>
  <si>
    <t>f) maior número de golos marcados em todos os jogos da fase de grupos;</t>
  </si>
  <si>
    <t>g) posição no ranking de selecções da UEFA (ver anexo I, parágrafo 1.2.2);</t>
  </si>
  <si>
    <t>h) conduta "fair play" das equipas (fase final);</t>
  </si>
  <si>
    <t xml:space="preserve">i) sorteio" </t>
  </si>
  <si>
    <t>Estoril 1</t>
  </si>
  <si>
    <t>Estoril 2</t>
  </si>
  <si>
    <t>Fontainhas 1</t>
  </si>
  <si>
    <t>Carcavelos</t>
  </si>
  <si>
    <t>Cascais</t>
  </si>
  <si>
    <t>Lourel</t>
  </si>
  <si>
    <t>Algueirão</t>
  </si>
  <si>
    <t>Trajouce</t>
  </si>
  <si>
    <t>GOLDEN CUP</t>
  </si>
  <si>
    <t>SILVER CUP</t>
  </si>
  <si>
    <t>Jogos da Fase de Grupos</t>
  </si>
  <si>
    <t>Equipas</t>
  </si>
  <si>
    <t>Local dos Jogos</t>
  </si>
  <si>
    <t>1º Dezembro "A"</t>
  </si>
  <si>
    <t>Estoril Praia "B"</t>
  </si>
  <si>
    <t>Linda Velha</t>
  </si>
  <si>
    <t>Torre</t>
  </si>
  <si>
    <t>Cascais 2</t>
  </si>
  <si>
    <t>Cascais 1</t>
  </si>
  <si>
    <t>Tires 1</t>
  </si>
  <si>
    <t>Trajouce 1</t>
  </si>
  <si>
    <t>Campeão Golden Cup E1 :</t>
  </si>
  <si>
    <t>Campeão Silver Cup E1 :</t>
  </si>
  <si>
    <t>3º A</t>
  </si>
  <si>
    <t>4º B</t>
  </si>
  <si>
    <t>3º B</t>
  </si>
  <si>
    <t>4º A</t>
  </si>
  <si>
    <t>Tires 2</t>
  </si>
  <si>
    <t>3º C</t>
  </si>
  <si>
    <t>4º D</t>
  </si>
  <si>
    <t>Abóboda 1</t>
  </si>
  <si>
    <t>3º D</t>
  </si>
  <si>
    <t>4º C</t>
  </si>
  <si>
    <t>Abóboda 2</t>
  </si>
  <si>
    <t>Vencedor 29</t>
  </si>
  <si>
    <t>Vencedor 31</t>
  </si>
  <si>
    <t>Vencedor 30</t>
  </si>
  <si>
    <t>Vencedor 32</t>
  </si>
  <si>
    <t>Fontainhas 2</t>
  </si>
  <si>
    <t>Vencedor 35</t>
  </si>
  <si>
    <t>Vencedor 36</t>
  </si>
  <si>
    <t>1º A</t>
  </si>
  <si>
    <t>2º B</t>
  </si>
  <si>
    <t>1º B</t>
  </si>
  <si>
    <t>2º A</t>
  </si>
  <si>
    <t>1º C</t>
  </si>
  <si>
    <t>2º D</t>
  </si>
  <si>
    <t>1º D</t>
  </si>
  <si>
    <t>2º C</t>
  </si>
  <si>
    <t>Vencedor 25</t>
  </si>
  <si>
    <t>Vencedor 27</t>
  </si>
  <si>
    <t>Vencedor 26</t>
  </si>
  <si>
    <t>Vencedor 28</t>
  </si>
  <si>
    <t>Vencedor 33</t>
  </si>
  <si>
    <t>Vencedor 34</t>
  </si>
  <si>
    <t>SL BENFICA</t>
  </si>
  <si>
    <t>VILA VERDE</t>
  </si>
  <si>
    <t>BENFICA EF</t>
  </si>
  <si>
    <t>FONTAINHAS</t>
  </si>
  <si>
    <t>ESTORIL PRAIA</t>
  </si>
  <si>
    <t>ESTORIL AC</t>
  </si>
  <si>
    <t>REAL SC</t>
  </si>
  <si>
    <t>SINTRENSE</t>
  </si>
  <si>
    <t>CASCAIS</t>
  </si>
  <si>
    <t>TORRE</t>
  </si>
  <si>
    <t>ALCOITÃO</t>
  </si>
  <si>
    <t>CENTRAL 32</t>
  </si>
  <si>
    <t>TRAJOUCE</t>
  </si>
  <si>
    <t>TIRES</t>
  </si>
  <si>
    <t>CARCAVELOS</t>
  </si>
  <si>
    <t>MARISTAS</t>
  </si>
  <si>
    <t>Estoril 3</t>
  </si>
  <si>
    <t>Trajouce 2</t>
  </si>
  <si>
    <t>ESTORIL FOOT 2026</t>
  </si>
  <si>
    <t>ESTORIL ÉLITE</t>
  </si>
  <si>
    <t>SINTRENSE A</t>
  </si>
  <si>
    <t>SINTRENSE B</t>
  </si>
  <si>
    <t>Tires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</si>
</sst>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b/>
      <sz val="12"/>
      <color indexed="10"/>
      <name val="Verdana"/>
      <family val="2"/>
    </font>
    <font>
      <b/>
      <sz val="10"/>
      <color indexed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indexed="12"/>
      <name val="Verdana"/>
      <family val="2"/>
    </font>
    <font>
      <sz val="10"/>
      <color indexed="10"/>
      <name val="Verdana"/>
      <family val="2"/>
    </font>
    <font>
      <b/>
      <sz val="10"/>
      <color indexed="10"/>
      <name val="Verdana"/>
      <family val="2"/>
    </font>
    <font>
      <b/>
      <sz val="10"/>
      <color indexed="8"/>
      <name val="Verdan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color rgb="FF0000FF"/>
      <name val="Verdana"/>
      <family val="2"/>
    </font>
    <font>
      <b/>
      <sz val="11"/>
      <color rgb="FF0000FF"/>
      <name val="Calibri"/>
      <family val="2"/>
      <scheme val="minor"/>
    </font>
    <font>
      <b/>
      <sz val="10"/>
      <color rgb="FF0000FF"/>
      <name val="Verdana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FF0000"/>
      <name val="Verdana"/>
      <family val="2"/>
    </font>
    <font>
      <sz val="10"/>
      <color theme="1"/>
      <name val="Verdana"/>
      <family val="2"/>
    </font>
    <font>
      <b/>
      <sz val="18"/>
      <color theme="9" tint="-0.249977111117893"/>
      <name val="Verdana"/>
      <family val="2"/>
    </font>
    <font>
      <b/>
      <sz val="18"/>
      <color theme="0" tint="-0.499984740745262"/>
      <name val="Verdana"/>
      <family val="2"/>
    </font>
    <font>
      <b/>
      <sz val="14"/>
      <color indexed="12"/>
      <name val="Verdana"/>
      <family val="2"/>
    </font>
    <font>
      <b/>
      <sz val="40"/>
      <color theme="0"/>
      <name val="Calibri"/>
      <family val="2"/>
    </font>
    <font>
      <sz val="11"/>
      <name val="Calibri"/>
      <family val="2"/>
    </font>
    <font>
      <b/>
      <sz val="14"/>
      <color rgb="FFFF0000"/>
      <name val="Verdana"/>
      <family val="2"/>
    </font>
    <font>
      <sz val="11"/>
      <color theme="1"/>
      <name val="Calibri"/>
      <family val="2"/>
    </font>
    <font>
      <sz val="10"/>
      <color theme="1"/>
      <name val="Verdana"/>
      <family val="2"/>
    </font>
    <font>
      <sz val="10"/>
      <color theme="1"/>
      <name val="Calibri"/>
      <family val="2"/>
    </font>
    <font>
      <b/>
      <sz val="12"/>
      <color rgb="FFFF0000"/>
      <name val="Verdana"/>
      <family val="2"/>
    </font>
    <font>
      <b/>
      <sz val="11"/>
      <color theme="1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FF99"/>
        <bgColor rgb="FFFFFF99"/>
      </patternFill>
    </fill>
    <fill>
      <patternFill patternType="solid">
        <fgColor rgb="FFD8D8D8"/>
        <bgColor rgb="FFD8D8D8"/>
      </patternFill>
    </fill>
    <fill>
      <patternFill patternType="solid">
        <fgColor rgb="FFD6E3BC"/>
        <bgColor rgb="FFD6E3BC"/>
      </patternFill>
    </fill>
    <fill>
      <patternFill patternType="solid">
        <fgColor rgb="FFC2D69B"/>
        <bgColor rgb="FFC2D69B"/>
      </patternFill>
    </fill>
    <fill>
      <patternFill patternType="solid">
        <fgColor rgb="FFFABF8F"/>
        <bgColor rgb="FFFABF8F"/>
      </patternFill>
    </fill>
    <fill>
      <patternFill patternType="solid">
        <fgColor rgb="FFCCC0D9"/>
        <bgColor rgb="FFCCC0D9"/>
      </patternFill>
    </fill>
    <fill>
      <patternFill patternType="solid">
        <fgColor theme="4" tint="0.39997558519241921"/>
        <bgColor rgb="FFF2DBDB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2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/>
    </xf>
    <xf numFmtId="0" fontId="0" fillId="4" borderId="0" xfId="0" applyFill="1" applyAlignment="1">
      <alignment vertical="center"/>
    </xf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4" fillId="0" borderId="17" xfId="0" applyFont="1" applyBorder="1" applyAlignment="1">
      <alignment vertical="center"/>
    </xf>
    <xf numFmtId="3" fontId="8" fillId="0" borderId="19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16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0" fillId="0" borderId="20" xfId="0" applyBorder="1" applyAlignment="1">
      <alignment vertical="center"/>
    </xf>
    <xf numFmtId="0" fontId="4" fillId="0" borderId="1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3" fillId="0" borderId="22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3" fontId="8" fillId="0" borderId="2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3" fillId="6" borderId="0" xfId="0" applyFont="1" applyFill="1" applyAlignment="1">
      <alignment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7" borderId="23" xfId="0" applyFill="1" applyBorder="1" applyAlignment="1">
      <alignment horizontal="justify" vertical="center"/>
    </xf>
    <xf numFmtId="0" fontId="0" fillId="0" borderId="23" xfId="0" applyBorder="1" applyAlignment="1">
      <alignment horizontal="justify" vertical="center"/>
    </xf>
    <xf numFmtId="0" fontId="0" fillId="0" borderId="23" xfId="0" applyBorder="1" applyAlignment="1">
      <alignment vertical="center"/>
    </xf>
    <xf numFmtId="0" fontId="10" fillId="0" borderId="0" xfId="1" applyAlignment="1" applyProtection="1"/>
    <xf numFmtId="0" fontId="10" fillId="0" borderId="0" xfId="1" applyAlignment="1" applyProtection="1">
      <alignment vertical="center"/>
    </xf>
    <xf numFmtId="0" fontId="0" fillId="0" borderId="25" xfId="0" applyBorder="1" applyAlignment="1">
      <alignment horizontal="justify" vertical="center"/>
    </xf>
    <xf numFmtId="0" fontId="0" fillId="0" borderId="26" xfId="0" applyBorder="1" applyAlignment="1">
      <alignment horizontal="justify" vertical="center"/>
    </xf>
    <xf numFmtId="0" fontId="0" fillId="0" borderId="27" xfId="0" applyBorder="1" applyAlignment="1">
      <alignment horizontal="justify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8" fillId="8" borderId="9" xfId="0" applyFont="1" applyFill="1" applyBorder="1" applyAlignment="1">
      <alignment horizontal="center" vertical="center"/>
    </xf>
    <xf numFmtId="0" fontId="18" fillId="8" borderId="12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/>
    </xf>
    <xf numFmtId="0" fontId="18" fillId="10" borderId="12" xfId="0" applyFont="1" applyFill="1" applyBorder="1" applyAlignment="1">
      <alignment horizontal="center" vertical="center"/>
    </xf>
    <xf numFmtId="0" fontId="18" fillId="11" borderId="12" xfId="0" applyFont="1" applyFill="1" applyBorder="1" applyAlignment="1">
      <alignment horizontal="center" vertical="center"/>
    </xf>
    <xf numFmtId="0" fontId="19" fillId="12" borderId="25" xfId="0" applyFont="1" applyFill="1" applyBorder="1" applyAlignment="1">
      <alignment horizontal="center" vertical="center"/>
    </xf>
    <xf numFmtId="0" fontId="19" fillId="12" borderId="23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vertical="center"/>
    </xf>
    <xf numFmtId="0" fontId="23" fillId="12" borderId="2" xfId="0" applyFont="1" applyFill="1" applyBorder="1" applyAlignment="1">
      <alignment vertical="center"/>
    </xf>
    <xf numFmtId="0" fontId="5" fillId="12" borderId="3" xfId="0" applyFont="1" applyFill="1" applyBorder="1" applyAlignment="1">
      <alignment horizontal="center" vertical="center"/>
    </xf>
    <xf numFmtId="0" fontId="5" fillId="12" borderId="19" xfId="0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15" fontId="0" fillId="13" borderId="2" xfId="0" applyNumberFormat="1" applyFill="1" applyBorder="1" applyAlignment="1">
      <alignment horizontal="center" vertical="center"/>
    </xf>
    <xf numFmtId="20" fontId="3" fillId="13" borderId="2" xfId="0" applyNumberFormat="1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vertical="center"/>
    </xf>
    <xf numFmtId="0" fontId="3" fillId="13" borderId="2" xfId="0" applyFont="1" applyFill="1" applyBorder="1" applyAlignment="1" applyProtection="1">
      <alignment horizontal="center" vertical="center"/>
      <protection locked="0"/>
    </xf>
    <xf numFmtId="0" fontId="13" fillId="13" borderId="2" xfId="0" applyFont="1" applyFill="1" applyBorder="1" applyAlignment="1">
      <alignment horizontal="center" vertical="center" wrapText="1"/>
    </xf>
    <xf numFmtId="0" fontId="18" fillId="13" borderId="2" xfId="0" applyFont="1" applyFill="1" applyBorder="1" applyAlignment="1">
      <alignment horizontal="center" vertical="center"/>
    </xf>
    <xf numFmtId="0" fontId="19" fillId="13" borderId="0" xfId="0" applyFont="1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20" fillId="13" borderId="0" xfId="0" applyFont="1" applyFill="1" applyAlignment="1">
      <alignment vertical="center"/>
    </xf>
    <xf numFmtId="0" fontId="12" fillId="1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5" fontId="0" fillId="13" borderId="18" xfId="0" applyNumberFormat="1" applyFill="1" applyBorder="1" applyAlignment="1">
      <alignment horizontal="center" vertical="center"/>
    </xf>
    <xf numFmtId="20" fontId="3" fillId="13" borderId="18" xfId="0" applyNumberFormat="1" applyFont="1" applyFill="1" applyBorder="1" applyAlignment="1">
      <alignment horizontal="center" vertical="center"/>
    </xf>
    <xf numFmtId="0" fontId="3" fillId="13" borderId="18" xfId="0" applyFont="1" applyFill="1" applyBorder="1" applyAlignment="1">
      <alignment horizontal="center" vertical="center"/>
    </xf>
    <xf numFmtId="0" fontId="3" fillId="13" borderId="18" xfId="0" applyFont="1" applyFill="1" applyBorder="1" applyAlignment="1" applyProtection="1">
      <alignment horizontal="center" vertical="center"/>
      <protection locked="0"/>
    </xf>
    <xf numFmtId="0" fontId="13" fillId="13" borderId="18" xfId="0" applyFont="1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/>
    </xf>
    <xf numFmtId="0" fontId="0" fillId="13" borderId="18" xfId="0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0" fontId="3" fillId="11" borderId="10" xfId="0" applyFont="1" applyFill="1" applyBorder="1" applyAlignment="1">
      <alignment horizontal="center" vertical="center"/>
    </xf>
    <xf numFmtId="0" fontId="20" fillId="8" borderId="33" xfId="0" applyFont="1" applyFill="1" applyBorder="1" applyAlignment="1">
      <alignment horizontal="center" vertical="center"/>
    </xf>
    <xf numFmtId="0" fontId="20" fillId="8" borderId="32" xfId="0" applyFont="1" applyFill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/>
    </xf>
    <xf numFmtId="0" fontId="20" fillId="9" borderId="32" xfId="0" applyFont="1" applyFill="1" applyBorder="1" applyAlignment="1">
      <alignment horizontal="center" vertical="center"/>
    </xf>
    <xf numFmtId="0" fontId="20" fillId="9" borderId="27" xfId="0" applyFont="1" applyFill="1" applyBorder="1" applyAlignment="1">
      <alignment horizontal="center" vertical="center"/>
    </xf>
    <xf numFmtId="0" fontId="20" fillId="10" borderId="31" xfId="0" applyFont="1" applyFill="1" applyBorder="1" applyAlignment="1">
      <alignment horizontal="center" vertical="center"/>
    </xf>
    <xf numFmtId="0" fontId="20" fillId="10" borderId="32" xfId="0" applyFont="1" applyFill="1" applyBorder="1" applyAlignment="1">
      <alignment horizontal="center" vertical="center"/>
    </xf>
    <xf numFmtId="0" fontId="20" fillId="10" borderId="27" xfId="0" applyFont="1" applyFill="1" applyBorder="1" applyAlignment="1">
      <alignment horizontal="center" vertical="center"/>
    </xf>
    <xf numFmtId="0" fontId="20" fillId="11" borderId="31" xfId="0" applyFont="1" applyFill="1" applyBorder="1" applyAlignment="1">
      <alignment horizontal="center" vertical="center"/>
    </xf>
    <xf numFmtId="0" fontId="20" fillId="11" borderId="32" xfId="0" applyFont="1" applyFill="1" applyBorder="1" applyAlignment="1">
      <alignment horizontal="center" vertical="center"/>
    </xf>
    <xf numFmtId="0" fontId="20" fillId="11" borderId="27" xfId="0" applyFont="1" applyFill="1" applyBorder="1" applyAlignment="1">
      <alignment horizontal="center" vertical="center"/>
    </xf>
    <xf numFmtId="0" fontId="3" fillId="13" borderId="7" xfId="0" applyFont="1" applyFill="1" applyBorder="1" applyAlignment="1" applyProtection="1">
      <alignment horizontal="center" vertical="center"/>
      <protection locked="0"/>
    </xf>
    <xf numFmtId="0" fontId="3" fillId="13" borderId="10" xfId="0" applyFont="1" applyFill="1" applyBorder="1" applyAlignment="1" applyProtection="1">
      <alignment horizontal="center" vertical="center"/>
      <protection locked="0"/>
    </xf>
    <xf numFmtId="0" fontId="0" fillId="13" borderId="17" xfId="0" applyFill="1" applyBorder="1" applyAlignment="1">
      <alignment horizontal="center" vertical="center"/>
    </xf>
    <xf numFmtId="0" fontId="3" fillId="8" borderId="27" xfId="0" applyFont="1" applyFill="1" applyBorder="1" applyAlignment="1">
      <alignment horizontal="center" vertical="center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8" borderId="34" xfId="0" applyFont="1" applyFill="1" applyBorder="1" applyAlignment="1">
      <alignment horizontal="center" vertical="center"/>
    </xf>
    <xf numFmtId="0" fontId="18" fillId="8" borderId="36" xfId="0" applyFont="1" applyFill="1" applyBorder="1" applyAlignment="1">
      <alignment horizontal="center" vertical="center"/>
    </xf>
    <xf numFmtId="0" fontId="3" fillId="11" borderId="38" xfId="0" applyFont="1" applyFill="1" applyBorder="1" applyAlignment="1">
      <alignment horizontal="center" vertical="center"/>
    </xf>
    <xf numFmtId="0" fontId="3" fillId="13" borderId="37" xfId="0" applyFont="1" applyFill="1" applyBorder="1" applyAlignment="1" applyProtection="1">
      <alignment horizontal="center" vertical="center"/>
      <protection locked="0"/>
    </xf>
    <xf numFmtId="0" fontId="3" fillId="11" borderId="37" xfId="0" applyFont="1" applyFill="1" applyBorder="1" applyAlignment="1">
      <alignment horizontal="center" vertical="center"/>
    </xf>
    <xf numFmtId="0" fontId="18" fillId="11" borderId="39" xfId="0" applyFont="1" applyFill="1" applyBorder="1" applyAlignment="1">
      <alignment horizontal="center" vertical="center"/>
    </xf>
    <xf numFmtId="0" fontId="3" fillId="0" borderId="37" xfId="0" applyFont="1" applyBorder="1" applyAlignment="1" applyProtection="1">
      <alignment horizontal="center" vertical="center"/>
      <protection locked="0"/>
    </xf>
    <xf numFmtId="0" fontId="26" fillId="15" borderId="45" xfId="0" applyFont="1" applyFill="1" applyBorder="1" applyAlignment="1">
      <alignment horizontal="right" vertical="center"/>
    </xf>
    <xf numFmtId="0" fontId="27" fillId="16" borderId="46" xfId="0" applyFont="1" applyFill="1" applyBorder="1" applyAlignment="1">
      <alignment horizontal="center" vertical="center"/>
    </xf>
    <xf numFmtId="15" fontId="27" fillId="17" borderId="47" xfId="0" applyNumberFormat="1" applyFont="1" applyFill="1" applyBorder="1" applyAlignment="1">
      <alignment horizontal="center" vertical="center"/>
    </xf>
    <xf numFmtId="20" fontId="28" fillId="17" borderId="47" xfId="0" applyNumberFormat="1" applyFont="1" applyFill="1" applyBorder="1" applyAlignment="1">
      <alignment horizontal="center" vertical="center"/>
    </xf>
    <xf numFmtId="0" fontId="28" fillId="17" borderId="48" xfId="0" applyFont="1" applyFill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8" fillId="17" borderId="49" xfId="0" applyFont="1" applyFill="1" applyBorder="1" applyAlignment="1">
      <alignment horizontal="center" vertical="center" wrapText="1"/>
    </xf>
    <xf numFmtId="0" fontId="29" fillId="17" borderId="47" xfId="0" applyFont="1" applyFill="1" applyBorder="1" applyAlignment="1">
      <alignment horizontal="center" vertical="center" wrapText="1"/>
    </xf>
    <xf numFmtId="0" fontId="27" fillId="16" borderId="50" xfId="0" applyFont="1" applyFill="1" applyBorder="1" applyAlignment="1">
      <alignment horizontal="center" vertical="center"/>
    </xf>
    <xf numFmtId="0" fontId="28" fillId="17" borderId="51" xfId="0" applyFont="1" applyFill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28" fillId="17" borderId="47" xfId="0" applyFont="1" applyFill="1" applyBorder="1" applyAlignment="1">
      <alignment horizontal="center" vertical="center" wrapText="1"/>
    </xf>
    <xf numFmtId="0" fontId="28" fillId="17" borderId="51" xfId="0" applyFont="1" applyFill="1" applyBorder="1" applyAlignment="1">
      <alignment horizontal="center" vertical="center" wrapText="1"/>
    </xf>
    <xf numFmtId="0" fontId="27" fillId="16" borderId="52" xfId="0" applyFont="1" applyFill="1" applyBorder="1" applyAlignment="1">
      <alignment horizontal="center" vertical="center"/>
    </xf>
    <xf numFmtId="15" fontId="27" fillId="17" borderId="54" xfId="0" applyNumberFormat="1" applyFont="1" applyFill="1" applyBorder="1" applyAlignment="1">
      <alignment horizontal="center" vertical="center"/>
    </xf>
    <xf numFmtId="20" fontId="28" fillId="17" borderId="54" xfId="0" applyNumberFormat="1" applyFont="1" applyFill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0" fontId="29" fillId="17" borderId="54" xfId="0" applyFont="1" applyFill="1" applyBorder="1" applyAlignment="1">
      <alignment horizontal="center" vertical="center" wrapText="1"/>
    </xf>
    <xf numFmtId="0" fontId="27" fillId="16" borderId="55" xfId="0" applyFont="1" applyFill="1" applyBorder="1" applyAlignment="1">
      <alignment horizontal="center" vertical="center"/>
    </xf>
    <xf numFmtId="2" fontId="31" fillId="16" borderId="50" xfId="0" applyNumberFormat="1" applyFont="1" applyFill="1" applyBorder="1" applyAlignment="1">
      <alignment horizontal="center" vertical="center"/>
    </xf>
    <xf numFmtId="0" fontId="27" fillId="16" borderId="56" xfId="0" applyFont="1" applyFill="1" applyBorder="1" applyAlignment="1">
      <alignment horizontal="center" vertical="center"/>
    </xf>
    <xf numFmtId="15" fontId="27" fillId="18" borderId="57" xfId="0" applyNumberFormat="1" applyFont="1" applyFill="1" applyBorder="1" applyAlignment="1">
      <alignment horizontal="center" vertical="center"/>
    </xf>
    <xf numFmtId="20" fontId="28" fillId="18" borderId="57" xfId="0" applyNumberFormat="1" applyFont="1" applyFill="1" applyBorder="1" applyAlignment="1">
      <alignment horizontal="center" vertical="center"/>
    </xf>
    <xf numFmtId="15" fontId="27" fillId="18" borderId="47" xfId="0" applyNumberFormat="1" applyFont="1" applyFill="1" applyBorder="1" applyAlignment="1">
      <alignment horizontal="center" vertical="center"/>
    </xf>
    <xf numFmtId="20" fontId="28" fillId="18" borderId="51" xfId="0" applyNumberFormat="1" applyFont="1" applyFill="1" applyBorder="1" applyAlignment="1">
      <alignment horizontal="center" vertical="center"/>
    </xf>
    <xf numFmtId="15" fontId="27" fillId="19" borderId="47" xfId="0" applyNumberFormat="1" applyFont="1" applyFill="1" applyBorder="1" applyAlignment="1">
      <alignment horizontal="center" vertical="center"/>
    </xf>
    <xf numFmtId="20" fontId="28" fillId="19" borderId="47" xfId="0" applyNumberFormat="1" applyFont="1" applyFill="1" applyBorder="1" applyAlignment="1">
      <alignment horizontal="center" vertical="center"/>
    </xf>
    <xf numFmtId="15" fontId="27" fillId="20" borderId="47" xfId="0" applyNumberFormat="1" applyFont="1" applyFill="1" applyBorder="1" applyAlignment="1">
      <alignment horizontal="center" vertical="center"/>
    </xf>
    <xf numFmtId="20" fontId="28" fillId="20" borderId="47" xfId="0" applyNumberFormat="1" applyFont="1" applyFill="1" applyBorder="1" applyAlignment="1">
      <alignment horizontal="center" vertical="center"/>
    </xf>
    <xf numFmtId="0" fontId="27" fillId="16" borderId="58" xfId="0" applyFont="1" applyFill="1" applyBorder="1" applyAlignment="1">
      <alignment horizontal="center" vertical="center"/>
    </xf>
    <xf numFmtId="0" fontId="27" fillId="16" borderId="60" xfId="0" applyFont="1" applyFill="1" applyBorder="1" applyAlignment="1">
      <alignment horizontal="center" vertical="center"/>
    </xf>
    <xf numFmtId="15" fontId="27" fillId="18" borderId="49" xfId="0" applyNumberFormat="1" applyFont="1" applyFill="1" applyBorder="1" applyAlignment="1">
      <alignment horizontal="center" vertical="center"/>
    </xf>
    <xf numFmtId="20" fontId="28" fillId="18" borderId="49" xfId="0" applyNumberFormat="1" applyFont="1" applyFill="1" applyBorder="1" applyAlignment="1">
      <alignment horizontal="center" vertical="center"/>
    </xf>
    <xf numFmtId="0" fontId="29" fillId="18" borderId="57" xfId="0" applyFont="1" applyFill="1" applyBorder="1" applyAlignment="1">
      <alignment horizontal="center" vertical="center" wrapText="1"/>
    </xf>
    <xf numFmtId="0" fontId="29" fillId="18" borderId="47" xfId="0" applyFont="1" applyFill="1" applyBorder="1" applyAlignment="1">
      <alignment horizontal="center" vertical="center" wrapText="1"/>
    </xf>
    <xf numFmtId="0" fontId="29" fillId="19" borderId="47" xfId="0" applyFont="1" applyFill="1" applyBorder="1" applyAlignment="1">
      <alignment horizontal="center" vertical="center" wrapText="1"/>
    </xf>
    <xf numFmtId="0" fontId="29" fillId="20" borderId="47" xfId="0" applyFont="1" applyFill="1" applyBorder="1" applyAlignment="1">
      <alignment horizontal="center" vertical="center" wrapText="1"/>
    </xf>
    <xf numFmtId="0" fontId="29" fillId="18" borderId="49" xfId="0" applyFont="1" applyFill="1" applyBorder="1" applyAlignment="1">
      <alignment horizontal="center" vertical="center" wrapText="1"/>
    </xf>
    <xf numFmtId="0" fontId="29" fillId="21" borderId="47" xfId="0" applyFont="1" applyFill="1" applyBorder="1" applyAlignment="1">
      <alignment horizontal="center" vertical="center" wrapText="1"/>
    </xf>
    <xf numFmtId="0" fontId="29" fillId="21" borderId="59" xfId="0" applyFont="1" applyFill="1" applyBorder="1" applyAlignment="1">
      <alignment horizontal="center" vertical="center" wrapText="1"/>
    </xf>
    <xf numFmtId="15" fontId="27" fillId="21" borderId="47" xfId="0" applyNumberFormat="1" applyFont="1" applyFill="1" applyBorder="1" applyAlignment="1">
      <alignment horizontal="center" vertical="center"/>
    </xf>
    <xf numFmtId="20" fontId="28" fillId="21" borderId="47" xfId="0" applyNumberFormat="1" applyFont="1" applyFill="1" applyBorder="1" applyAlignment="1">
      <alignment horizontal="center" vertical="center"/>
    </xf>
    <xf numFmtId="15" fontId="27" fillId="21" borderId="59" xfId="0" applyNumberFormat="1" applyFont="1" applyFill="1" applyBorder="1" applyAlignment="1">
      <alignment horizontal="center" vertical="center"/>
    </xf>
    <xf numFmtId="20" fontId="28" fillId="21" borderId="59" xfId="0" applyNumberFormat="1" applyFont="1" applyFill="1" applyBorder="1" applyAlignment="1">
      <alignment horizontal="center" vertical="center"/>
    </xf>
    <xf numFmtId="0" fontId="24" fillId="14" borderId="40" xfId="0" applyFont="1" applyFill="1" applyBorder="1" applyAlignment="1">
      <alignment horizontal="center" vertical="center"/>
    </xf>
    <xf numFmtId="0" fontId="25" fillId="0" borderId="0" xfId="0" applyFont="1"/>
    <xf numFmtId="0" fontId="25" fillId="0" borderId="41" xfId="0" applyFont="1" applyBorder="1"/>
    <xf numFmtId="0" fontId="25" fillId="0" borderId="40" xfId="0" applyFont="1" applyBorder="1"/>
    <xf numFmtId="0" fontId="0" fillId="0" borderId="0" xfId="0"/>
    <xf numFmtId="0" fontId="25" fillId="0" borderId="42" xfId="0" applyFont="1" applyBorder="1"/>
    <xf numFmtId="0" fontId="25" fillId="0" borderId="43" xfId="0" applyFont="1" applyBorder="1"/>
    <xf numFmtId="0" fontId="25" fillId="0" borderId="44" xfId="0" applyFont="1" applyBorder="1"/>
    <xf numFmtId="0" fontId="22" fillId="12" borderId="17" xfId="0" applyFont="1" applyFill="1" applyBorder="1" applyAlignment="1">
      <alignment horizontal="center" vertical="center"/>
    </xf>
    <xf numFmtId="0" fontId="22" fillId="12" borderId="18" xfId="0" applyFont="1" applyFill="1" applyBorder="1" applyAlignment="1">
      <alignment horizontal="center" vertical="center"/>
    </xf>
    <xf numFmtId="0" fontId="22" fillId="12" borderId="19" xfId="0" applyFont="1" applyFill="1" applyBorder="1" applyAlignment="1">
      <alignment horizontal="center" vertical="center"/>
    </xf>
    <xf numFmtId="0" fontId="1" fillId="12" borderId="13" xfId="0" applyFont="1" applyFill="1" applyBorder="1" applyAlignment="1">
      <alignment horizontal="center" vertical="center"/>
    </xf>
    <xf numFmtId="0" fontId="1" fillId="12" borderId="21" xfId="0" applyFont="1" applyFill="1" applyBorder="1" applyAlignment="1">
      <alignment horizontal="center" vertical="center"/>
    </xf>
    <xf numFmtId="0" fontId="1" fillId="12" borderId="22" xfId="0" applyFont="1" applyFill="1" applyBorder="1" applyAlignment="1">
      <alignment horizontal="center" vertical="center"/>
    </xf>
    <xf numFmtId="0" fontId="30" fillId="15" borderId="52" xfId="0" applyFont="1" applyFill="1" applyBorder="1" applyAlignment="1">
      <alignment horizontal="center" vertical="center"/>
    </xf>
    <xf numFmtId="0" fontId="25" fillId="0" borderId="45" xfId="0" applyFont="1" applyBorder="1"/>
    <xf numFmtId="0" fontId="25" fillId="0" borderId="53" xfId="0" applyFont="1" applyBorder="1"/>
    <xf numFmtId="0" fontId="1" fillId="12" borderId="1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21" fillId="12" borderId="17" xfId="0" applyFont="1" applyFill="1" applyBorder="1" applyAlignment="1">
      <alignment horizontal="center" vertical="center"/>
    </xf>
    <xf numFmtId="0" fontId="21" fillId="12" borderId="18" xfId="0" applyFont="1" applyFill="1" applyBorder="1" applyAlignment="1">
      <alignment horizontal="center" vertical="center"/>
    </xf>
    <xf numFmtId="0" fontId="21" fillId="12" borderId="19" xfId="0" applyFont="1" applyFill="1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5">
    <dxf>
      <font>
        <b/>
        <i val="0"/>
      </font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i val="0"/>
      </font>
      <numFmt numFmtId="0" formatCode="General"/>
    </dxf>
  </dxfs>
  <tableStyles count="0" defaultTableStyle="TableStyleMedium2" defaultPivotStyle="PivotStyleLight16"/>
  <colors>
    <mruColors>
      <color rgb="FF0000FF"/>
      <color rgb="FF009900"/>
      <color rgb="FFFFFF99"/>
      <color rgb="FFFFFF66"/>
      <color rgb="FF315683"/>
      <color rgb="FF335A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819150</xdr:colOff>
      <xdr:row>0</xdr:row>
      <xdr:rowOff>0</xdr:rowOff>
    </xdr:from>
    <xdr:to>
      <xdr:col>20</xdr:col>
      <xdr:colOff>285750</xdr:colOff>
      <xdr:row>3</xdr:row>
      <xdr:rowOff>171450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800975" y="171450"/>
          <a:ext cx="3086100" cy="1143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"E2"</a:t>
          </a:r>
          <a:endParaRPr lang="pt-PT" sz="2800" b="1">
            <a:solidFill>
              <a:srgbClr val="0099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171449</xdr:colOff>
      <xdr:row>0</xdr:row>
      <xdr:rowOff>0</xdr:rowOff>
    </xdr:from>
    <xdr:to>
      <xdr:col>21</xdr:col>
      <xdr:colOff>95249</xdr:colOff>
      <xdr:row>4</xdr:row>
      <xdr:rowOff>133350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153274" y="0"/>
          <a:ext cx="3914775" cy="104775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</a:t>
          </a:r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t.uefa.com/uefaeuro/news/newsid=1726704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/>
  </sheetViews>
  <sheetFormatPr defaultColWidth="8.6640625" defaultRowHeight="14.4" x14ac:dyDescent="0.3"/>
  <cols>
    <col min="1" max="1" width="154.6640625" customWidth="1"/>
  </cols>
  <sheetData>
    <row r="1" spans="1:1" ht="28.8" x14ac:dyDescent="0.3">
      <c r="A1" s="62" t="s">
        <v>43</v>
      </c>
    </row>
    <row r="2" spans="1:1" x14ac:dyDescent="0.3">
      <c r="A2" s="63" t="s">
        <v>44</v>
      </c>
    </row>
    <row r="3" spans="1:1" x14ac:dyDescent="0.3">
      <c r="A3" s="64" t="s">
        <v>45</v>
      </c>
    </row>
    <row r="4" spans="1:1" x14ac:dyDescent="0.3">
      <c r="A4" s="64" t="s">
        <v>46</v>
      </c>
    </row>
    <row r="5" spans="1:1" ht="28.8" x14ac:dyDescent="0.3">
      <c r="A5" s="63" t="s">
        <v>47</v>
      </c>
    </row>
    <row r="6" spans="1:1" x14ac:dyDescent="0.3">
      <c r="A6" s="64" t="s">
        <v>48</v>
      </c>
    </row>
    <row r="7" spans="1:1" x14ac:dyDescent="0.3">
      <c r="A7" s="64" t="s">
        <v>49</v>
      </c>
    </row>
    <row r="8" spans="1:1" x14ac:dyDescent="0.3">
      <c r="A8" s="64" t="s">
        <v>50</v>
      </c>
    </row>
    <row r="9" spans="1:1" x14ac:dyDescent="0.3">
      <c r="A9" s="64" t="s">
        <v>51</v>
      </c>
    </row>
    <row r="10" spans="1:1" x14ac:dyDescent="0.3">
      <c r="A10" s="64" t="s">
        <v>52</v>
      </c>
    </row>
    <row r="11" spans="1:1" x14ac:dyDescent="0.3">
      <c r="A11" s="65"/>
    </row>
    <row r="12" spans="1:1" x14ac:dyDescent="0.3">
      <c r="A12" s="66" t="s">
        <v>53</v>
      </c>
    </row>
    <row r="13" spans="1:1" x14ac:dyDescent="0.3">
      <c r="A13" s="62" t="s">
        <v>54</v>
      </c>
    </row>
    <row r="14" spans="1:1" x14ac:dyDescent="0.3">
      <c r="A14" s="67" t="s">
        <v>55</v>
      </c>
    </row>
    <row r="15" spans="1:1" x14ac:dyDescent="0.3">
      <c r="A15" s="68" t="s">
        <v>56</v>
      </c>
    </row>
    <row r="16" spans="1:1" x14ac:dyDescent="0.3">
      <c r="A16" s="68" t="s">
        <v>57</v>
      </c>
    </row>
    <row r="17" spans="1:1" ht="28.8" x14ac:dyDescent="0.3">
      <c r="A17" s="68" t="s">
        <v>58</v>
      </c>
    </row>
    <row r="18" spans="1:1" x14ac:dyDescent="0.3">
      <c r="A18" s="68" t="s">
        <v>59</v>
      </c>
    </row>
    <row r="19" spans="1:1" x14ac:dyDescent="0.3">
      <c r="A19" s="68" t="s">
        <v>60</v>
      </c>
    </row>
    <row r="20" spans="1:1" x14ac:dyDescent="0.3">
      <c r="A20" s="68" t="s">
        <v>61</v>
      </c>
    </row>
    <row r="21" spans="1:1" x14ac:dyDescent="0.3">
      <c r="A21" s="68" t="s">
        <v>62</v>
      </c>
    </row>
    <row r="22" spans="1:1" x14ac:dyDescent="0.3">
      <c r="A22" s="69" t="s">
        <v>63</v>
      </c>
    </row>
  </sheetData>
  <hyperlinks>
    <hyperlink ref="A12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DS101"/>
  <sheetViews>
    <sheetView showGridLines="0" tabSelected="1" zoomScaleNormal="100" workbookViewId="0">
      <selection activeCell="B1" sqref="B1:J3"/>
    </sheetView>
  </sheetViews>
  <sheetFormatPr defaultColWidth="0" defaultRowHeight="18" customHeight="1" zeroHeight="1" x14ac:dyDescent="0.3"/>
  <cols>
    <col min="1" max="1" width="0.44140625" style="1" customWidth="1"/>
    <col min="2" max="2" width="4.44140625" style="1" customWidth="1"/>
    <col min="3" max="3" width="10.44140625" style="1" customWidth="1"/>
    <col min="4" max="4" width="7.109375" style="1" customWidth="1"/>
    <col min="5" max="5" width="21" style="1" bestFit="1" customWidth="1"/>
    <col min="6" max="7" width="4.33203125" style="1" customWidth="1"/>
    <col min="8" max="8" width="21" style="1" bestFit="1" customWidth="1"/>
    <col min="9" max="9" width="25.6640625" style="1" customWidth="1"/>
    <col min="10" max="10" width="7.44140625" style="1" customWidth="1"/>
    <col min="11" max="11" width="11.44140625" style="1" hidden="1" customWidth="1"/>
    <col min="12" max="12" width="9.44140625" style="1" hidden="1" customWidth="1"/>
    <col min="13" max="13" width="1.33203125" style="1" customWidth="1"/>
    <col min="14" max="14" width="20.6640625" style="58" customWidth="1"/>
    <col min="15" max="22" width="5.44140625" style="1" customWidth="1"/>
    <col min="23" max="23" width="2.6640625" style="1" customWidth="1"/>
    <col min="24" max="24" width="19.109375" style="1" hidden="1" customWidth="1"/>
    <col min="25" max="27" width="16.109375" style="1" hidden="1" customWidth="1"/>
    <col min="28" max="28" width="12.33203125" style="1" hidden="1" customWidth="1"/>
    <col min="29" max="33" width="9.109375" style="1" hidden="1" customWidth="1"/>
    <col min="34" max="34" width="18.6640625" style="1" hidden="1" customWidth="1"/>
    <col min="35" max="104" width="9.109375" style="1" hidden="1" customWidth="1"/>
    <col min="105" max="105" width="15.33203125" style="1" hidden="1" customWidth="1"/>
    <col min="106" max="123" width="9.109375" style="1" hidden="1" customWidth="1"/>
    <col min="124" max="16384" width="4.109375" style="1" hidden="1"/>
  </cols>
  <sheetData>
    <row r="1" spans="2:116" ht="18" customHeight="1" x14ac:dyDescent="0.3">
      <c r="B1" s="199" t="s">
        <v>137</v>
      </c>
      <c r="C1" s="200"/>
      <c r="D1" s="200"/>
      <c r="E1" s="200"/>
      <c r="F1" s="200"/>
      <c r="G1" s="200"/>
      <c r="H1" s="200"/>
      <c r="I1" s="200"/>
      <c r="J1" s="201"/>
    </row>
    <row r="2" spans="2:116" ht="18" customHeight="1" x14ac:dyDescent="0.3">
      <c r="B2" s="202"/>
      <c r="C2" s="203"/>
      <c r="D2" s="203"/>
      <c r="E2" s="203"/>
      <c r="F2" s="203"/>
      <c r="G2" s="203"/>
      <c r="H2" s="203"/>
      <c r="I2" s="203"/>
      <c r="J2" s="201"/>
      <c r="X2" s="14"/>
      <c r="Y2" s="14"/>
      <c r="Z2" s="14"/>
      <c r="AA2" s="14"/>
      <c r="AB2" s="14"/>
      <c r="AC2" s="14"/>
      <c r="AD2" s="14"/>
      <c r="AE2" s="14"/>
      <c r="AF2" s="14"/>
      <c r="BR2" s="11"/>
      <c r="BS2" s="11"/>
      <c r="BT2" s="11"/>
      <c r="BU2" s="11"/>
      <c r="BV2" s="11"/>
      <c r="BW2" s="11"/>
      <c r="BX2" s="11"/>
      <c r="CI2" s="50" t="s">
        <v>22</v>
      </c>
    </row>
    <row r="3" spans="2:116" ht="18" customHeight="1" x14ac:dyDescent="0.3">
      <c r="B3" s="204"/>
      <c r="C3" s="205"/>
      <c r="D3" s="205"/>
      <c r="E3" s="205"/>
      <c r="F3" s="205"/>
      <c r="G3" s="205"/>
      <c r="H3" s="205"/>
      <c r="I3" s="205"/>
      <c r="J3" s="206"/>
      <c r="X3" s="14"/>
      <c r="Y3" s="14"/>
      <c r="Z3" s="14"/>
      <c r="AA3" s="14"/>
      <c r="AB3" s="14"/>
      <c r="AC3" s="14"/>
      <c r="AD3" s="14"/>
      <c r="AE3" s="14"/>
      <c r="AF3" s="14"/>
      <c r="BR3" s="11"/>
      <c r="BS3" s="11"/>
      <c r="BT3" s="11"/>
      <c r="BU3" s="11"/>
      <c r="BV3" s="11"/>
      <c r="BW3" s="11"/>
      <c r="CI3" s="50" t="s">
        <v>21</v>
      </c>
    </row>
    <row r="4" spans="2:116" ht="18" customHeight="1" x14ac:dyDescent="0.3">
      <c r="B4" s="216" t="s">
        <v>74</v>
      </c>
      <c r="C4" s="217"/>
      <c r="D4" s="217"/>
      <c r="E4" s="217"/>
      <c r="F4" s="217"/>
      <c r="G4" s="217"/>
      <c r="H4" s="217"/>
      <c r="I4" s="217"/>
      <c r="J4" s="218"/>
      <c r="X4" s="14"/>
      <c r="Y4" s="14"/>
      <c r="Z4" s="14"/>
      <c r="AA4" s="14"/>
      <c r="AB4" s="14"/>
      <c r="AC4" s="14"/>
      <c r="AD4" s="14"/>
      <c r="AE4" s="14"/>
      <c r="AF4" s="14"/>
      <c r="BR4" s="11"/>
      <c r="BS4" s="11"/>
      <c r="BT4" s="11"/>
      <c r="BU4" s="11"/>
      <c r="BV4" s="11"/>
      <c r="BW4" s="11"/>
      <c r="BX4" s="11"/>
      <c r="CB4" s="51" t="s">
        <v>23</v>
      </c>
      <c r="CC4" s="51" t="s">
        <v>19</v>
      </c>
      <c r="CD4" s="51" t="s">
        <v>3</v>
      </c>
      <c r="CF4" s="51" t="s">
        <v>23</v>
      </c>
      <c r="CG4" s="51" t="s">
        <v>19</v>
      </c>
      <c r="CH4" s="51" t="s">
        <v>3</v>
      </c>
      <c r="CJ4" s="51" t="s">
        <v>23</v>
      </c>
      <c r="CK4" s="51" t="s">
        <v>19</v>
      </c>
      <c r="CL4" s="51" t="s">
        <v>3</v>
      </c>
      <c r="CN4" s="51" t="s">
        <v>23</v>
      </c>
      <c r="CO4" s="51" t="s">
        <v>19</v>
      </c>
      <c r="CP4" s="51" t="s">
        <v>3</v>
      </c>
    </row>
    <row r="5" spans="2:116" ht="18" customHeight="1" x14ac:dyDescent="0.3">
      <c r="B5" s="60" t="s">
        <v>0</v>
      </c>
      <c r="C5" s="56" t="s">
        <v>1</v>
      </c>
      <c r="D5" s="56" t="s">
        <v>2</v>
      </c>
      <c r="E5" s="61" t="s">
        <v>75</v>
      </c>
      <c r="F5" s="56" t="s">
        <v>3</v>
      </c>
      <c r="G5" s="56" t="s">
        <v>4</v>
      </c>
      <c r="H5" s="61" t="s">
        <v>75</v>
      </c>
      <c r="I5" s="56" t="s">
        <v>76</v>
      </c>
      <c r="J5" s="57" t="s">
        <v>5</v>
      </c>
      <c r="K5" s="2" t="s">
        <v>6</v>
      </c>
      <c r="L5" s="2" t="s">
        <v>7</v>
      </c>
      <c r="X5" s="14"/>
      <c r="Y5" s="14"/>
      <c r="Z5" s="14"/>
      <c r="AA5" s="14"/>
      <c r="AB5" s="14"/>
      <c r="AC5" s="14"/>
      <c r="AD5" s="14"/>
      <c r="AE5" s="14"/>
      <c r="AF5" s="14"/>
      <c r="AH5" s="52" t="s">
        <v>24</v>
      </c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3" t="s">
        <v>25</v>
      </c>
      <c r="AY5" s="53"/>
      <c r="AZ5" s="53"/>
      <c r="BA5" s="53"/>
      <c r="BB5" s="53"/>
      <c r="BC5" s="53"/>
      <c r="BD5" s="53"/>
      <c r="BE5" s="53"/>
      <c r="BF5" s="53"/>
      <c r="BG5" s="53"/>
      <c r="BI5" s="52" t="s">
        <v>26</v>
      </c>
      <c r="BJ5" s="52"/>
      <c r="BK5" s="52"/>
      <c r="BL5" s="52"/>
      <c r="BM5" s="52"/>
      <c r="BN5" s="52"/>
      <c r="BO5" s="52"/>
      <c r="BP5" s="52"/>
      <c r="BQ5" s="52"/>
      <c r="BR5" s="54" t="s">
        <v>27</v>
      </c>
      <c r="BS5" s="54"/>
      <c r="BT5" s="54"/>
      <c r="BU5" s="54"/>
      <c r="BV5" s="54"/>
      <c r="BW5" s="54"/>
      <c r="BX5" s="54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</row>
    <row r="6" spans="2:116" ht="22.5" customHeight="1" x14ac:dyDescent="0.3">
      <c r="B6" s="175">
        <v>1</v>
      </c>
      <c r="C6" s="176">
        <v>46188</v>
      </c>
      <c r="D6" s="177">
        <v>0.80208333333333337</v>
      </c>
      <c r="E6" s="123" t="str">
        <f>X13</f>
        <v>SL BENFICA</v>
      </c>
      <c r="F6" s="143"/>
      <c r="G6" s="143"/>
      <c r="H6" s="124" t="s">
        <v>128</v>
      </c>
      <c r="I6" s="188" t="s">
        <v>64</v>
      </c>
      <c r="J6" s="79" t="s">
        <v>8</v>
      </c>
      <c r="K6" s="5" t="str">
        <f t="shared" ref="K6:K13" si="0">IF(F6&lt;&gt;"",IF(F6&gt;G6,E6,IF(G6&gt;F6,H6,"Empate")),"")</f>
        <v/>
      </c>
      <c r="L6" s="5" t="str">
        <f t="shared" ref="L6:L13" si="1">IF(F6&lt;&gt;"",IF(F6&lt;G6,E6,IF(G6&lt;F6,H6,"Empate")),"")</f>
        <v/>
      </c>
      <c r="N6" s="85" t="s">
        <v>8</v>
      </c>
      <c r="O6" s="55" t="s">
        <v>17</v>
      </c>
      <c r="P6" s="56" t="s">
        <v>18</v>
      </c>
      <c r="Q6" s="56" t="s">
        <v>12</v>
      </c>
      <c r="R6" s="56" t="s">
        <v>11</v>
      </c>
      <c r="S6" s="56" t="s">
        <v>3</v>
      </c>
      <c r="T6" s="56" t="s">
        <v>4</v>
      </c>
      <c r="U6" s="56" t="s">
        <v>19</v>
      </c>
      <c r="V6" s="57" t="s">
        <v>20</v>
      </c>
      <c r="X6" s="14"/>
      <c r="Y6" s="14"/>
      <c r="Z6" s="14"/>
      <c r="AA6" s="14"/>
      <c r="AB6" s="14"/>
      <c r="AC6" s="14"/>
      <c r="AD6" s="14"/>
      <c r="AE6" s="14"/>
      <c r="AF6" s="14"/>
      <c r="BR6" s="11"/>
      <c r="BS6" s="11"/>
      <c r="BT6" s="11"/>
      <c r="BU6" s="11"/>
      <c r="BV6" s="11"/>
      <c r="BW6" s="11"/>
      <c r="BX6" s="11"/>
      <c r="CB6" s="14"/>
      <c r="CC6" s="14"/>
      <c r="CD6" s="14"/>
      <c r="CI6" s="1" t="s">
        <v>22</v>
      </c>
    </row>
    <row r="7" spans="2:116" ht="22.5" customHeight="1" x14ac:dyDescent="0.2">
      <c r="B7" s="156">
        <v>2</v>
      </c>
      <c r="C7" s="178">
        <v>46188</v>
      </c>
      <c r="D7" s="179">
        <v>0.80208333333333337</v>
      </c>
      <c r="E7" s="124" t="s">
        <v>138</v>
      </c>
      <c r="F7" s="144"/>
      <c r="G7" s="144"/>
      <c r="H7" s="125" t="s">
        <v>133</v>
      </c>
      <c r="I7" s="189" t="s">
        <v>141</v>
      </c>
      <c r="J7" s="80" t="s">
        <v>8</v>
      </c>
      <c r="K7" s="5" t="str">
        <f t="shared" si="0"/>
        <v/>
      </c>
      <c r="L7" s="5" t="str">
        <f t="shared" si="1"/>
        <v/>
      </c>
      <c r="N7" s="132" t="str">
        <f>DD8</f>
        <v>SL BENFICA</v>
      </c>
      <c r="O7" s="114">
        <f t="shared" ref="N7:V10" si="2">DE8</f>
        <v>0</v>
      </c>
      <c r="P7" s="115">
        <f t="shared" si="2"/>
        <v>0</v>
      </c>
      <c r="Q7" s="115">
        <f t="shared" si="2"/>
        <v>0</v>
      </c>
      <c r="R7" s="115">
        <f t="shared" si="2"/>
        <v>0</v>
      </c>
      <c r="S7" s="115">
        <f t="shared" si="2"/>
        <v>0</v>
      </c>
      <c r="T7" s="115">
        <f t="shared" si="2"/>
        <v>0</v>
      </c>
      <c r="U7" s="115">
        <f t="shared" si="2"/>
        <v>0</v>
      </c>
      <c r="V7" s="116">
        <f t="shared" si="2"/>
        <v>0</v>
      </c>
      <c r="X7" s="6"/>
      <c r="Y7" s="7" t="s">
        <v>17</v>
      </c>
      <c r="Z7" s="7" t="s">
        <v>18</v>
      </c>
      <c r="AA7" s="7" t="s">
        <v>12</v>
      </c>
      <c r="AB7" s="7" t="s">
        <v>11</v>
      </c>
      <c r="AC7" s="7" t="s">
        <v>3</v>
      </c>
      <c r="AD7" s="7" t="s">
        <v>4</v>
      </c>
      <c r="AE7" s="7" t="s">
        <v>19</v>
      </c>
      <c r="AF7" s="8" t="s">
        <v>20</v>
      </c>
      <c r="BI7" s="9"/>
      <c r="BJ7" s="10" t="s">
        <v>17</v>
      </c>
      <c r="BK7" s="10" t="s">
        <v>18</v>
      </c>
      <c r="BL7" s="10" t="s">
        <v>12</v>
      </c>
      <c r="BM7" s="10" t="s">
        <v>11</v>
      </c>
      <c r="BN7" s="10" t="s">
        <v>3</v>
      </c>
      <c r="BO7" s="10" t="s">
        <v>4</v>
      </c>
      <c r="BP7" s="10" t="s">
        <v>19</v>
      </c>
      <c r="BQ7" s="10" t="s">
        <v>20</v>
      </c>
      <c r="BR7" s="11"/>
      <c r="BS7" s="11"/>
      <c r="BT7" s="11"/>
      <c r="BU7" s="11"/>
      <c r="BV7" s="11"/>
      <c r="BW7" s="11"/>
      <c r="BX7" s="11"/>
      <c r="BY7" s="12"/>
      <c r="BZ7" s="12"/>
      <c r="CI7" s="1" t="s">
        <v>21</v>
      </c>
      <c r="CQ7" s="9"/>
      <c r="CR7" s="10" t="s">
        <v>17</v>
      </c>
      <c r="CS7" s="10" t="s">
        <v>18</v>
      </c>
      <c r="CT7" s="10" t="s">
        <v>12</v>
      </c>
      <c r="CU7" s="10" t="s">
        <v>11</v>
      </c>
      <c r="CV7" s="10" t="s">
        <v>3</v>
      </c>
      <c r="CW7" s="10" t="s">
        <v>4</v>
      </c>
      <c r="CX7" s="10" t="s">
        <v>19</v>
      </c>
      <c r="CY7" s="10" t="s">
        <v>20</v>
      </c>
      <c r="DE7" s="10" t="s">
        <v>17</v>
      </c>
      <c r="DF7" s="10" t="s">
        <v>18</v>
      </c>
      <c r="DG7" s="10" t="s">
        <v>12</v>
      </c>
      <c r="DH7" s="10" t="s">
        <v>11</v>
      </c>
      <c r="DI7" s="10" t="s">
        <v>3</v>
      </c>
      <c r="DJ7" s="10" t="s">
        <v>4</v>
      </c>
      <c r="DK7" s="10" t="s">
        <v>19</v>
      </c>
      <c r="DL7" s="10" t="s">
        <v>20</v>
      </c>
    </row>
    <row r="8" spans="2:116" ht="22.5" customHeight="1" x14ac:dyDescent="0.3">
      <c r="B8" s="156">
        <v>3</v>
      </c>
      <c r="C8" s="180">
        <v>46188</v>
      </c>
      <c r="D8" s="181">
        <v>0.80208333333333337</v>
      </c>
      <c r="E8" s="126" t="s">
        <v>121</v>
      </c>
      <c r="F8" s="144"/>
      <c r="G8" s="144"/>
      <c r="H8" s="127" t="s">
        <v>127</v>
      </c>
      <c r="I8" s="190" t="s">
        <v>84</v>
      </c>
      <c r="J8" s="81" t="s">
        <v>9</v>
      </c>
      <c r="K8" s="5" t="str">
        <f t="shared" si="0"/>
        <v/>
      </c>
      <c r="L8" s="5" t="str">
        <f t="shared" si="1"/>
        <v/>
      </c>
      <c r="N8" s="133" t="s">
        <v>128</v>
      </c>
      <c r="O8" s="117">
        <f t="shared" si="2"/>
        <v>0</v>
      </c>
      <c r="P8" s="118">
        <f t="shared" si="2"/>
        <v>0</v>
      </c>
      <c r="Q8" s="118">
        <f t="shared" si="2"/>
        <v>0</v>
      </c>
      <c r="R8" s="118">
        <f t="shared" si="2"/>
        <v>0</v>
      </c>
      <c r="S8" s="118">
        <f t="shared" si="2"/>
        <v>0</v>
      </c>
      <c r="T8" s="118">
        <f>DJ9</f>
        <v>0</v>
      </c>
      <c r="U8" s="118">
        <f t="shared" si="2"/>
        <v>0</v>
      </c>
      <c r="V8" s="119">
        <f t="shared" si="2"/>
        <v>0</v>
      </c>
      <c r="X8" s="13" t="s">
        <v>119</v>
      </c>
      <c r="Y8" s="14">
        <f>DCOUNT($E$5:$F$29,$F$5,$X12:$X13)+DCOUNT($G$5:$H$29,$G$5,$X12:$X13)</f>
        <v>0</v>
      </c>
      <c r="Z8" s="14">
        <f>COUNTIF($K$6:$K$35,X13)</f>
        <v>0</v>
      </c>
      <c r="AA8" s="14">
        <f>Y8-Z8-AB8</f>
        <v>0</v>
      </c>
      <c r="AB8" s="14">
        <f>COUNTIF($L$6:$L$35,X13)</f>
        <v>0</v>
      </c>
      <c r="AC8" s="14">
        <f>DSUM($E$5:$F$29,$F$5,$X12:$X13)+DSUM($G$5:$H$29,$G$5,$X12:$X13)</f>
        <v>0</v>
      </c>
      <c r="AD8" s="14">
        <f>DSUM($E$5:$G$29,$G$5,$X12:$X13)+DSUM($F$5:$H$29,$F$5,$X12:$X13)</f>
        <v>0</v>
      </c>
      <c r="AE8" s="14">
        <f>AC8-AD8</f>
        <v>0</v>
      </c>
      <c r="AF8" s="15">
        <f>Z8*3+AA8*1</f>
        <v>0</v>
      </c>
      <c r="AH8" s="16" t="str">
        <f>X8</f>
        <v>SL BENFICA</v>
      </c>
      <c r="AI8" s="17">
        <f>AF8</f>
        <v>0</v>
      </c>
      <c r="AJ8" s="18" t="str">
        <f>IF(AI8&gt;=AI9,AH8,AH9)</f>
        <v>SL BENFICA</v>
      </c>
      <c r="AK8" s="17">
        <f>VLOOKUP(AJ8,X8:AF11,9,FALSE)</f>
        <v>0</v>
      </c>
      <c r="AL8" s="18" t="str">
        <f>IF(AK8&gt;=AK10,AJ8,AJ10)</f>
        <v>SL BENFICA</v>
      </c>
      <c r="AM8" s="17">
        <f>VLOOKUP(AL8,X8:AF11,9,FALSE)</f>
        <v>0</v>
      </c>
      <c r="AN8" s="18" t="str">
        <f>IF(AM8&gt;=AM11,AL8,AL11)</f>
        <v>SL BENFICA</v>
      </c>
      <c r="AO8" s="17">
        <f>VLOOKUP(AN8,X8:AF11,9,FALSE)</f>
        <v>0</v>
      </c>
      <c r="AP8" s="18"/>
      <c r="AQ8" s="19"/>
      <c r="AR8" s="19"/>
      <c r="AS8" s="19"/>
      <c r="AT8" s="19"/>
      <c r="AU8" s="20"/>
      <c r="AV8" s="21" t="str">
        <f>AN8</f>
        <v>SL BENFICA</v>
      </c>
      <c r="AW8" s="22">
        <f>AO8</f>
        <v>0</v>
      </c>
      <c r="AX8" s="17">
        <f>VLOOKUP(AV8,X8:AF11,8,FALSE)</f>
        <v>0</v>
      </c>
      <c r="AY8" s="18" t="str">
        <f>IF(AND(AW8=AW9,AX9&gt;AX8),AV9,AV8)</f>
        <v>SL BENFICA</v>
      </c>
      <c r="AZ8" s="17"/>
      <c r="BA8" s="17"/>
      <c r="BB8" s="19"/>
      <c r="BC8" s="19"/>
      <c r="BD8" s="19"/>
      <c r="BE8" s="19"/>
      <c r="BF8" s="23">
        <f>AW8</f>
        <v>0</v>
      </c>
      <c r="BG8" s="24" t="str">
        <f>AY8</f>
        <v>SL BENFICA</v>
      </c>
      <c r="BI8" s="12" t="str">
        <f>BG8</f>
        <v>SL BENFICA</v>
      </c>
      <c r="BJ8" s="25">
        <f>VLOOKUP(BI8,X8:AF11,2,FALSE)</f>
        <v>0</v>
      </c>
      <c r="BK8" s="26">
        <f>VLOOKUP(BI8,X8:AF11,3,FALSE)</f>
        <v>0</v>
      </c>
      <c r="BL8" s="26">
        <f>VLOOKUP(BI8,X8:AF11,4,FALSE)</f>
        <v>0</v>
      </c>
      <c r="BM8" s="26">
        <f>VLOOKUP(BI8,X8:AF11,5,FALSE)</f>
        <v>0</v>
      </c>
      <c r="BN8" s="26">
        <f>VLOOKUP(BI8,X8:AF11,6,FALSE)</f>
        <v>0</v>
      </c>
      <c r="BO8" s="26">
        <f>VLOOKUP(BI8,X8:AF11,7,FALSE)</f>
        <v>0</v>
      </c>
      <c r="BP8" s="26">
        <f>VLOOKUP(BI8,X8:AF11,8,FALSE)</f>
        <v>0</v>
      </c>
      <c r="BQ8" s="26">
        <f>VLOOKUP(BI8,X8:AF11,9,FALSE)</f>
        <v>0</v>
      </c>
      <c r="BR8" s="1" t="str">
        <f>BI8</f>
        <v>SL BENFICA</v>
      </c>
      <c r="BS8" s="1">
        <f>VLOOKUP(BR8,BI8:BQ11,9,FALSE)</f>
        <v>0</v>
      </c>
      <c r="BT8" s="1">
        <f>VLOOKUP(BR8,BI8:BQ11,8,FALSE)</f>
        <v>0</v>
      </c>
      <c r="BU8" s="27" t="str">
        <f>IF(AND(BS8=BS9,BT9&gt;BT8),BR9,BR8)</f>
        <v>SL BENFICA</v>
      </c>
      <c r="BV8" s="28">
        <f>VLOOKUP(BU8,BI8:BQ11,9,FALSE)</f>
        <v>0</v>
      </c>
      <c r="BW8" s="28">
        <f>VLOOKUP(BU8,BI8:BQ11,8,FALSE)</f>
        <v>0</v>
      </c>
      <c r="BX8" s="27" t="str">
        <f>IF(AND(BV8=BV10,BW10&gt;BW8),BU10,BU8)</f>
        <v>SL BENFICA</v>
      </c>
      <c r="BY8" s="1">
        <f>VLOOKUP(BX8,BI8:BQ11,9,FALSE)</f>
        <v>0</v>
      </c>
      <c r="BZ8" s="11">
        <f>VLOOKUP(BX8,BI8:BQ11,8,FALSE)</f>
        <v>0</v>
      </c>
      <c r="CA8" s="29" t="str">
        <f>IF(AND(BY8=BY11,BZ11&gt;BZ8),BX11,BX8)</f>
        <v>SL BENFICA</v>
      </c>
      <c r="CB8" s="1">
        <f>VLOOKUP(CA8,BI8:BQ11,9,FALSE)</f>
        <v>0</v>
      </c>
      <c r="CC8" s="1">
        <f>VLOOKUP(CA8,BI8:BQ11,8,FALSE)</f>
        <v>0</v>
      </c>
      <c r="CD8" s="11">
        <f>VLOOKUP(CA8,BI8:BQ11,6,FALSE)</f>
        <v>0</v>
      </c>
      <c r="CE8" s="27" t="str">
        <f>IF(AND(CB8=CB9,CC8=CC9,CD9&gt;CD8),CA9,CA8)</f>
        <v>SL BENFICA</v>
      </c>
      <c r="CF8" s="1">
        <f>VLOOKUP(CE8,BI8:BQ11,9,FALSE)</f>
        <v>0</v>
      </c>
      <c r="CG8" s="1">
        <f>VLOOKUP(CE8,BI8:BQ11,8,FALSE)</f>
        <v>0</v>
      </c>
      <c r="CH8" s="1">
        <f>VLOOKUP(CE8,BI8:BQ11,6,FALSE)</f>
        <v>0</v>
      </c>
      <c r="CI8" s="27" t="str">
        <f>IF(AND(CF8=CF10,CG8=CG10,CH10&gt;CH8),CE10,CE8)</f>
        <v>SL BENFICA</v>
      </c>
      <c r="CJ8" s="1">
        <f>VLOOKUP(CI8,BI8:BQ11,9,FALSE)</f>
        <v>0</v>
      </c>
      <c r="CK8" s="1">
        <f>VLOOKUP(CI8,BI8:BQ11,8,FALSE)</f>
        <v>0</v>
      </c>
      <c r="CL8" s="1">
        <f>VLOOKUP(CI8,BI8:BQ11,6,FALSE)</f>
        <v>0</v>
      </c>
      <c r="CM8" s="27" t="str">
        <f>IF(AND(CJ8=CJ11,CK8=CK11,CL11&gt;CL8),CI11,CI8)</f>
        <v>SL BENFICA</v>
      </c>
      <c r="CN8" s="1">
        <f>VLOOKUP(CM8,BI8:BQ11,9,FALSE)</f>
        <v>0</v>
      </c>
      <c r="CO8" s="1">
        <f>VLOOKUP(CM8,BI8:BQ11,8,FALSE)</f>
        <v>0</v>
      </c>
      <c r="CP8" s="1">
        <f>VLOOKUP(CM8,BI8:BQ11,6,FALSE)</f>
        <v>0</v>
      </c>
      <c r="CQ8" s="12" t="str">
        <f>CM8</f>
        <v>SL BENFICA</v>
      </c>
      <c r="CR8" s="25">
        <f>VLOOKUP(CQ8,$X$8:$AF$11,2,FALSE)</f>
        <v>0</v>
      </c>
      <c r="CS8" s="26">
        <f>VLOOKUP(CQ8,$X$8:$AF$11,3,FALSE)</f>
        <v>0</v>
      </c>
      <c r="CT8" s="26">
        <f>VLOOKUP(CQ8,$X$8:$AF$11,4,FALSE)</f>
        <v>0</v>
      </c>
      <c r="CU8" s="26">
        <f>VLOOKUP(CQ8,$X$8:$AF$11,5,FALSE)</f>
        <v>0</v>
      </c>
      <c r="CV8" s="26">
        <f>VLOOKUP(CQ8,$X$8:$AF$11,6,FALSE)</f>
        <v>0</v>
      </c>
      <c r="CW8" s="26">
        <f>VLOOKUP(CQ8,$X$8:$AF$11,7,FALSE)</f>
        <v>0</v>
      </c>
      <c r="CX8" s="26">
        <f>VLOOKUP(CQ8,$X$8:$AF$11,8,FALSE)</f>
        <v>0</v>
      </c>
      <c r="CY8" s="26">
        <f>VLOOKUP(CQ8,$X$8:$AF$11,9,FALSE)</f>
        <v>0</v>
      </c>
      <c r="DA8" s="1" t="str">
        <f>IF(ISNA(VLOOKUP(CQ8,K$6:L$25,1,FALSE))=TRUE,CM11,VLOOKUP(CQ8,K$6:L$25,1,FALSE))</f>
        <v>TRAJOUCE</v>
      </c>
      <c r="DB8" s="1" t="str">
        <f>IF(ISNA(VLOOKUP(CQ8,K$6:L$25,2,FALSE))=TRUE,CM11,VLOOKUP(CQ8,K$6:L$25,2,FALSE))</f>
        <v>TRAJOUCE</v>
      </c>
      <c r="DD8" s="1" t="str">
        <f>IF(AND(CR9=CR8,CY9=CY8,DA9=CM9,DB9=CM8),DA9,CM8)</f>
        <v>SL BENFICA</v>
      </c>
      <c r="DE8" s="25">
        <f>VLOOKUP(DD8,$X$8:$AF$11,2,FALSE)</f>
        <v>0</v>
      </c>
      <c r="DF8" s="26">
        <f>VLOOKUP(DD8,$X$8:$AF$11,3,FALSE)</f>
        <v>0</v>
      </c>
      <c r="DG8" s="26">
        <f>VLOOKUP(DD8,$X$8:$AF$11,4,FALSE)</f>
        <v>0</v>
      </c>
      <c r="DH8" s="26">
        <f>VLOOKUP(DD8,$X$8:$AF$11,5,FALSE)</f>
        <v>0</v>
      </c>
      <c r="DI8" s="26">
        <f>VLOOKUP(DD8,$X$8:$AF$11,6,FALSE)</f>
        <v>0</v>
      </c>
      <c r="DJ8" s="26">
        <f>VLOOKUP(DD8,$X$8:$AF$11,7,FALSE)</f>
        <v>0</v>
      </c>
      <c r="DK8" s="26">
        <f>VLOOKUP(DD8,$X$8:$AF$11,8,FALSE)</f>
        <v>0</v>
      </c>
      <c r="DL8" s="26">
        <f>VLOOKUP(DD8,$X$8:$AF$11,9,FALSE)</f>
        <v>0</v>
      </c>
    </row>
    <row r="9" spans="2:116" ht="22.5" customHeight="1" x14ac:dyDescent="0.3">
      <c r="B9" s="156">
        <v>4</v>
      </c>
      <c r="C9" s="180">
        <v>46188</v>
      </c>
      <c r="D9" s="181">
        <v>0.80208333333333337</v>
      </c>
      <c r="E9" s="126" t="s">
        <v>124</v>
      </c>
      <c r="F9" s="144"/>
      <c r="G9" s="144"/>
      <c r="H9" s="127" t="s">
        <v>139</v>
      </c>
      <c r="I9" s="190" t="s">
        <v>91</v>
      </c>
      <c r="J9" s="81" t="s">
        <v>9</v>
      </c>
      <c r="K9" s="5" t="str">
        <f t="shared" si="0"/>
        <v/>
      </c>
      <c r="L9" s="5" t="str">
        <f t="shared" si="1"/>
        <v/>
      </c>
      <c r="N9" s="133" t="s">
        <v>138</v>
      </c>
      <c r="O9" s="117">
        <f t="shared" si="2"/>
        <v>0</v>
      </c>
      <c r="P9" s="118">
        <f t="shared" si="2"/>
        <v>0</v>
      </c>
      <c r="Q9" s="118">
        <f t="shared" si="2"/>
        <v>0</v>
      </c>
      <c r="R9" s="118">
        <f t="shared" si="2"/>
        <v>0</v>
      </c>
      <c r="S9" s="118">
        <f t="shared" si="2"/>
        <v>0</v>
      </c>
      <c r="T9" s="118">
        <f t="shared" si="2"/>
        <v>0</v>
      </c>
      <c r="U9" s="118">
        <f t="shared" si="2"/>
        <v>0</v>
      </c>
      <c r="V9" s="119">
        <f t="shared" si="2"/>
        <v>0</v>
      </c>
      <c r="X9" s="13" t="s">
        <v>127</v>
      </c>
      <c r="Y9" s="14">
        <f>DCOUNT($E$5:$F$29,$F$5,$Y12:$Y13)+DCOUNT($G$5:$H$29,$G$5,$Y12:$Y13)</f>
        <v>0</v>
      </c>
      <c r="Z9" s="14">
        <f>COUNTIF($K$6:$K$35,Y13)</f>
        <v>0</v>
      </c>
      <c r="AA9" s="14">
        <f>Y9-Z9-AB9</f>
        <v>0</v>
      </c>
      <c r="AB9" s="14">
        <f>COUNTIF($L$6:$L$35,Y13)</f>
        <v>0</v>
      </c>
      <c r="AC9" s="14">
        <f>DSUM($E$5:$F$29,$F$5,$Y12:$Y13)+DSUM($G$5:$H$29,$G$5,$Y12:$Y13)</f>
        <v>0</v>
      </c>
      <c r="AD9" s="14">
        <f>DSUM($E$5:$G$29,$G$5,$Y12:$Y13)+DSUM($F$5:$H$29,$F$5,$Y12:$Y13)</f>
        <v>0</v>
      </c>
      <c r="AE9" s="14">
        <f>AC9-AD9</f>
        <v>0</v>
      </c>
      <c r="AF9" s="15">
        <f>Z9*3+AA9*1</f>
        <v>0</v>
      </c>
      <c r="AH9" s="30" t="str">
        <f>X9</f>
        <v>CASCAIS</v>
      </c>
      <c r="AI9" s="31">
        <f>AF9</f>
        <v>0</v>
      </c>
      <c r="AJ9" s="29" t="str">
        <f>IF(AI9&lt;=AI8,AH9,AH8)</f>
        <v>CASCAIS</v>
      </c>
      <c r="AK9" s="31">
        <f>VLOOKUP(AJ9,X8:AF11,9,FALSE)</f>
        <v>0</v>
      </c>
      <c r="AL9" s="9" t="str">
        <f>AJ9</f>
        <v>CASCAIS</v>
      </c>
      <c r="AM9" s="31">
        <f>VLOOKUP(AL9,X8:AF11,9,FALSE)</f>
        <v>0</v>
      </c>
      <c r="AN9" s="9" t="str">
        <f>AL9</f>
        <v>CASCAIS</v>
      </c>
      <c r="AO9" s="31">
        <f>VLOOKUP(AN9,X8:AF11,9,FALSE)</f>
        <v>0</v>
      </c>
      <c r="AP9" s="29" t="str">
        <f>IF(AO9&gt;=AO10,AN9,AN10)</f>
        <v>CASCAIS</v>
      </c>
      <c r="AQ9" s="31">
        <f>VLOOKUP(AP9,X8:AF11,9,FALSE)</f>
        <v>0</v>
      </c>
      <c r="AR9" s="29" t="str">
        <f>IF(AQ9&gt;=AQ11,AP9,AP11)</f>
        <v>CASCAIS</v>
      </c>
      <c r="AS9" s="31">
        <f>VLOOKUP(AR9,X8:AF11,9,FALSE)</f>
        <v>0</v>
      </c>
      <c r="AU9" s="32"/>
      <c r="AV9" s="33" t="str">
        <f>AR9</f>
        <v>CASCAIS</v>
      </c>
      <c r="AW9" s="34">
        <f>AS9</f>
        <v>0</v>
      </c>
      <c r="AX9" s="31">
        <f>VLOOKUP(AV9,X8:AF11,8,FALSE)</f>
        <v>0</v>
      </c>
      <c r="AY9" s="29" t="str">
        <f>IF(AND(AW8=AW9,AX9&gt;AX8),AV8,AV9)</f>
        <v>CASCAIS</v>
      </c>
      <c r="AZ9" s="31">
        <f>VLOOKUP(AY9,X8:AF11,9,FALSE)</f>
        <v>0</v>
      </c>
      <c r="BA9" s="31">
        <f>VLOOKUP(AY9,X8:AF11,8,FALSE)</f>
        <v>0</v>
      </c>
      <c r="BB9" s="29" t="str">
        <f>IF(AND(AZ9=AZ10,BA10&gt;BA9),AY10,AY9)</f>
        <v>CASCAIS</v>
      </c>
      <c r="BC9" s="31"/>
      <c r="BD9" s="31"/>
      <c r="BF9" s="35">
        <f>AZ9</f>
        <v>0</v>
      </c>
      <c r="BG9" s="36" t="str">
        <f>BB9</f>
        <v>CASCAIS</v>
      </c>
      <c r="BI9" s="12" t="str">
        <f>BG9</f>
        <v>CASCAIS</v>
      </c>
      <c r="BJ9" s="25">
        <f>VLOOKUP(BI9,X8:AF11,2,FALSE)</f>
        <v>0</v>
      </c>
      <c r="BK9" s="26">
        <f>VLOOKUP(BI9,X8:AF11,3,FALSE)</f>
        <v>0</v>
      </c>
      <c r="BL9" s="26">
        <f>VLOOKUP(BI9,X8:AF11,4,FALSE)</f>
        <v>0</v>
      </c>
      <c r="BM9" s="26">
        <f>VLOOKUP(BI9,X8:AF11,5,FALSE)</f>
        <v>0</v>
      </c>
      <c r="BN9" s="26">
        <f>VLOOKUP(BI9,X8:AF11,6,FALSE)</f>
        <v>0</v>
      </c>
      <c r="BO9" s="26">
        <f>VLOOKUP(BI9,X8:AF11,7,FALSE)</f>
        <v>0</v>
      </c>
      <c r="BP9" s="26">
        <f>VLOOKUP(BI9,X8:AF11,8,FALSE)</f>
        <v>0</v>
      </c>
      <c r="BQ9" s="26">
        <f>VLOOKUP(BI9,X8:AF11,9,FALSE)</f>
        <v>0</v>
      </c>
      <c r="BR9" s="1" t="str">
        <f>BI9</f>
        <v>CASCAIS</v>
      </c>
      <c r="BS9" s="1">
        <f>VLOOKUP(BR9,BI8:BQ11,9,FALSE)</f>
        <v>0</v>
      </c>
      <c r="BT9" s="1">
        <f>VLOOKUP(BR9,BI8:BQ11,8,FALSE)</f>
        <v>0</v>
      </c>
      <c r="BU9" s="27" t="str">
        <f>IF(AND(BS8=BS9,BT9&gt;BT8),BR8,BR9)</f>
        <v>CASCAIS</v>
      </c>
      <c r="BV9" s="28">
        <f>VLOOKUP(BU9,BI8:BQ11,9,FALSE)</f>
        <v>0</v>
      </c>
      <c r="BW9" s="28">
        <f>VLOOKUP(BU9,BI8:BQ11,8,FALSE)</f>
        <v>0</v>
      </c>
      <c r="BX9" s="28" t="str">
        <f>IF(AND(BV9=BV11,BW11&gt;BW9),BU11,BU9)</f>
        <v>CASCAIS</v>
      </c>
      <c r="BY9" s="1">
        <f>VLOOKUP(BX9,BI8:BQ11,9,FALSE)</f>
        <v>0</v>
      </c>
      <c r="BZ9" s="11">
        <f>VLOOKUP(BX9,BI8:BQ11,8,FALSE)</f>
        <v>0</v>
      </c>
      <c r="CA9" s="1" t="str">
        <f>IF(AND(BY9=BY10,BZ10&gt;BZ9),BX10,BX9)</f>
        <v>CASCAIS</v>
      </c>
      <c r="CB9" s="1">
        <f>VLOOKUP(CA9,BI8:BQ11,9,FALSE)</f>
        <v>0</v>
      </c>
      <c r="CC9" s="1">
        <f>VLOOKUP(CA9,BI8:BQ11,8,FALSE)</f>
        <v>0</v>
      </c>
      <c r="CD9" s="11">
        <f>VLOOKUP(CA9,BI8:BQ11,6,FALSE)</f>
        <v>0</v>
      </c>
      <c r="CE9" s="27" t="str">
        <f>IF(AND(CB8=CB9,CC8=CC9,CD9&gt;CD8),CA8,CA9)</f>
        <v>CASCAIS</v>
      </c>
      <c r="CF9" s="1">
        <f>VLOOKUP(CE9,BI8:BQ11,9,FALSE)</f>
        <v>0</v>
      </c>
      <c r="CG9" s="1">
        <f>VLOOKUP(CE9,BI8:BQ11,8,FALSE)</f>
        <v>0</v>
      </c>
      <c r="CH9" s="1">
        <f>VLOOKUP(CE9,BI8:BQ11,6,FALSE)</f>
        <v>0</v>
      </c>
      <c r="CI9" s="28" t="str">
        <f>IF(AND(CF9=CF11,CG9=CG11,CH11&gt;CH9),CE11,CE9)</f>
        <v>CASCAIS</v>
      </c>
      <c r="CJ9" s="1">
        <f>VLOOKUP(CI9,BI8:BQ11,9,FALSE)</f>
        <v>0</v>
      </c>
      <c r="CK9" s="1">
        <f>VLOOKUP(CI9,BI8:BQ11,8,FALSE)</f>
        <v>0</v>
      </c>
      <c r="CL9" s="1">
        <f>VLOOKUP(CI9,BI8:BQ11,6,FALSE)</f>
        <v>0</v>
      </c>
      <c r="CM9" s="28" t="str">
        <f>IF(AND(CJ9=CJ10,CK9=CK10,CL10&gt;CL9),CI10,CI9)</f>
        <v>CASCAIS</v>
      </c>
      <c r="CN9" s="1">
        <f>VLOOKUP(CM9,BI8:BQ11,9,FALSE)</f>
        <v>0</v>
      </c>
      <c r="CO9" s="1">
        <f>VLOOKUP(CM9,BI8:BQ11,8,FALSE)</f>
        <v>0</v>
      </c>
      <c r="CP9" s="1">
        <f>VLOOKUP(CM9,BI8:BQ11,6,FALSE)</f>
        <v>0</v>
      </c>
      <c r="CQ9" s="12" t="str">
        <f>CM9</f>
        <v>CASCAIS</v>
      </c>
      <c r="CR9" s="25">
        <f>VLOOKUP(CQ9,$X$8:$AF$11,2,FALSE)</f>
        <v>0</v>
      </c>
      <c r="CS9" s="26">
        <f>VLOOKUP(CQ9,$X$8:$AF$11,3,FALSE)</f>
        <v>0</v>
      </c>
      <c r="CT9" s="26">
        <f>VLOOKUP(CQ9,$X$8:$AF$11,4,FALSE)</f>
        <v>0</v>
      </c>
      <c r="CU9" s="26">
        <f>VLOOKUP(CQ9,$X$8:$AF$11,5,FALSE)</f>
        <v>0</v>
      </c>
      <c r="CV9" s="26">
        <f>VLOOKUP(CQ9,$X$8:$AF$11,6,FALSE)</f>
        <v>0</v>
      </c>
      <c r="CW9" s="26">
        <f>VLOOKUP(CQ9,$X$8:$AF$11,7,FALSE)</f>
        <v>0</v>
      </c>
      <c r="CX9" s="26">
        <f>VLOOKUP(CQ9,$X$8:$AF$11,8,FALSE)</f>
        <v>0</v>
      </c>
      <c r="CY9" s="26">
        <f>VLOOKUP(CQ9,$X$8:$AF$11,9,FALSE)</f>
        <v>0</v>
      </c>
      <c r="DA9" s="1" t="str">
        <f>IF(ISNA(VLOOKUP(CQ9,K$6:L$25,1,FALSE))=TRUE,CM11,VLOOKUP(CQ9,K$6:L$25,1,FALSE))</f>
        <v>TRAJOUCE</v>
      </c>
      <c r="DB9" s="1" t="str">
        <f>IF(ISNA(VLOOKUP(CQ9,K$6:L$25,2,FALSE))=TRUE,CM11,VLOOKUP(CQ9,K$6:L$25,2,FALSE))</f>
        <v>TRAJOUCE</v>
      </c>
      <c r="DD9" s="1" t="str">
        <f>IF(DD8=CM9,CM8,IF(AND(CR10=CR9,CY10=CY9,DA10=CM10,DB10=CM9),DA10,CM9))</f>
        <v>CASCAIS</v>
      </c>
      <c r="DE9" s="25">
        <f>VLOOKUP(DD9,$X$8:$AF$11,2,FALSE)</f>
        <v>0</v>
      </c>
      <c r="DF9" s="26">
        <f>VLOOKUP(DD9,$X$8:$AF$11,3,FALSE)</f>
        <v>0</v>
      </c>
      <c r="DG9" s="26">
        <f>VLOOKUP(DD9,$X$8:$AF$11,4,FALSE)</f>
        <v>0</v>
      </c>
      <c r="DH9" s="26">
        <f>VLOOKUP(DD9,$X$8:$AF$11,5,FALSE)</f>
        <v>0</v>
      </c>
      <c r="DI9" s="26">
        <f>VLOOKUP(DD9,$X$8:$AF$11,6,FALSE)</f>
        <v>0</v>
      </c>
      <c r="DJ9" s="26">
        <f>VLOOKUP(DD9,$X$8:$AF$11,7,FALSE)</f>
        <v>0</v>
      </c>
      <c r="DK9" s="26">
        <f>VLOOKUP(DD9,$X$8:$AF$11,8,FALSE)</f>
        <v>0</v>
      </c>
      <c r="DL9" s="26">
        <f>VLOOKUP(DD9,$X$8:$AF$11,9,FALSE)</f>
        <v>0</v>
      </c>
    </row>
    <row r="10" spans="2:116" ht="22.5" customHeight="1" x14ac:dyDescent="0.3">
      <c r="B10" s="156">
        <v>5</v>
      </c>
      <c r="C10" s="182">
        <v>46188</v>
      </c>
      <c r="D10" s="183">
        <v>0.80208333333333337</v>
      </c>
      <c r="E10" s="128" t="s">
        <v>125</v>
      </c>
      <c r="F10" s="144"/>
      <c r="G10" s="144"/>
      <c r="H10" s="129" t="str">
        <f>Y27</f>
        <v>ALCOITÃO</v>
      </c>
      <c r="I10" s="191" t="s">
        <v>66</v>
      </c>
      <c r="J10" s="82" t="s">
        <v>10</v>
      </c>
      <c r="K10" s="5" t="str">
        <f>IF(F10&lt;&gt;"",IF(F10&gt;G10,E10,IF(G10&gt;F10,H10,"Empate")),"")</f>
        <v/>
      </c>
      <c r="L10" s="5" t="str">
        <f>IF(F10&lt;&gt;"",IF(F10&lt;G10,E10,IF(G10&lt;F10,H10,"Empate")),"")</f>
        <v/>
      </c>
      <c r="N10" s="146" t="s">
        <v>133</v>
      </c>
      <c r="O10" s="120">
        <f t="shared" si="2"/>
        <v>0</v>
      </c>
      <c r="P10" s="121">
        <f t="shared" si="2"/>
        <v>0</v>
      </c>
      <c r="Q10" s="121">
        <f t="shared" si="2"/>
        <v>0</v>
      </c>
      <c r="R10" s="121">
        <f t="shared" si="2"/>
        <v>0</v>
      </c>
      <c r="S10" s="121">
        <f t="shared" si="2"/>
        <v>0</v>
      </c>
      <c r="T10" s="121">
        <f t="shared" si="2"/>
        <v>0</v>
      </c>
      <c r="U10" s="121">
        <f t="shared" si="2"/>
        <v>0</v>
      </c>
      <c r="V10" s="122">
        <f t="shared" si="2"/>
        <v>0</v>
      </c>
      <c r="X10" s="13" t="s">
        <v>120</v>
      </c>
      <c r="Y10" s="14">
        <f>DCOUNT($E$5:$F$29,$F$5,$Z12:$Z13)+DCOUNT($G$5:$H$29,$G$5,$Z12:$Z13)</f>
        <v>0</v>
      </c>
      <c r="Z10" s="14">
        <f>COUNTIF($K$6:$K$35,Z13)</f>
        <v>0</v>
      </c>
      <c r="AA10" s="14">
        <f>Y10-Z10-AB10</f>
        <v>0</v>
      </c>
      <c r="AB10" s="14">
        <f>COUNTIF($L$6:$L$35,Z13)</f>
        <v>0</v>
      </c>
      <c r="AC10" s="14">
        <f>DSUM($E$5:$F$29,$F$5,$Z12:$Z13)+DSUM($G$5:$H$29,$G$5,$Z12:$Z13)</f>
        <v>0</v>
      </c>
      <c r="AD10" s="14">
        <f>DSUM($E$5:$G$29,$G$5,$Z12:$Z13)+DSUM($F$5:$H$29,$F$5,$Z12:$Z13)</f>
        <v>0</v>
      </c>
      <c r="AE10" s="14">
        <f>AC10-AD10</f>
        <v>0</v>
      </c>
      <c r="AF10" s="15">
        <f>Z10*3+AA10*1</f>
        <v>0</v>
      </c>
      <c r="AH10" s="30" t="str">
        <f>X10</f>
        <v>VILA VERDE</v>
      </c>
      <c r="AI10" s="31">
        <f>AF10</f>
        <v>0</v>
      </c>
      <c r="AJ10" s="9" t="str">
        <f>AH10</f>
        <v>VILA VERDE</v>
      </c>
      <c r="AK10" s="31">
        <f>VLOOKUP(AJ10,X8:AF11,9,FALSE)</f>
        <v>0</v>
      </c>
      <c r="AL10" s="29" t="str">
        <f>IF(AK10&lt;=AK8,AJ10,AJ8)</f>
        <v>VILA VERDE</v>
      </c>
      <c r="AM10" s="31">
        <f>VLOOKUP(AL10,X8:AF11,9,FALSE)</f>
        <v>0</v>
      </c>
      <c r="AN10" s="9" t="str">
        <f>AL10</f>
        <v>VILA VERDE</v>
      </c>
      <c r="AO10" s="31">
        <f>VLOOKUP(AN10,X8:AF11,9,FALSE)</f>
        <v>0</v>
      </c>
      <c r="AP10" s="29" t="str">
        <f>IF(AO10&lt;=AO9,AN10,AN9)</f>
        <v>VILA VERDE</v>
      </c>
      <c r="AQ10" s="31">
        <f>VLOOKUP(AP10,X8:AF11,9,FALSE)</f>
        <v>0</v>
      </c>
      <c r="AR10" s="9" t="str">
        <f>AP10</f>
        <v>VILA VERDE</v>
      </c>
      <c r="AS10" s="31">
        <f>VLOOKUP(AR10,X8:AF11,9,FALSE)</f>
        <v>0</v>
      </c>
      <c r="AT10" s="29" t="str">
        <f>IF(AS10&gt;=AS11,AR10,AR11)</f>
        <v>VILA VERDE</v>
      </c>
      <c r="AU10" s="37">
        <f>VLOOKUP(AT10,X8:AF11,9,FALSE)</f>
        <v>0</v>
      </c>
      <c r="AV10" s="33" t="str">
        <f>AT10</f>
        <v>VILA VERDE</v>
      </c>
      <c r="AW10" s="34">
        <f>AU10</f>
        <v>0</v>
      </c>
      <c r="AX10" s="31">
        <f>VLOOKUP(AV10,X8:AF11,8,FALSE)</f>
        <v>0</v>
      </c>
      <c r="AY10" s="9" t="str">
        <f>AV10</f>
        <v>VILA VERDE</v>
      </c>
      <c r="AZ10" s="31">
        <f>VLOOKUP(AY10,X8:AF11,9,FALSE)</f>
        <v>0</v>
      </c>
      <c r="BA10" s="31">
        <f>VLOOKUP(AY10,X8:AF11,8,FALSE)</f>
        <v>0</v>
      </c>
      <c r="BB10" s="29" t="str">
        <f>IF(AND(AZ9=AZ10,BA10&gt;BA9),AY9,AY10)</f>
        <v>VILA VERDE</v>
      </c>
      <c r="BC10" s="31">
        <f>VLOOKUP(BB10,X8:AF11,9,FALSE)</f>
        <v>0</v>
      </c>
      <c r="BD10" s="31">
        <f>VLOOKUP(BB10,X8:AF11,8,FALSE)</f>
        <v>0</v>
      </c>
      <c r="BE10" s="29" t="str">
        <f>IF(AND(BC10=BC11,BD11&gt;BD10),BB11,BB10)</f>
        <v>VILA VERDE</v>
      </c>
      <c r="BF10" s="35">
        <f>BC10</f>
        <v>0</v>
      </c>
      <c r="BG10" s="36" t="str">
        <f>BE10</f>
        <v>VILA VERDE</v>
      </c>
      <c r="BI10" s="12" t="str">
        <f>BG10</f>
        <v>VILA VERDE</v>
      </c>
      <c r="BJ10" s="25">
        <f>VLOOKUP(BI10,X8:AF11,2,FALSE)</f>
        <v>0</v>
      </c>
      <c r="BK10" s="26">
        <f>VLOOKUP(BI10,X8:AF11,3,FALSE)</f>
        <v>0</v>
      </c>
      <c r="BL10" s="26">
        <f>VLOOKUP(BI10,X8:AF11,4,FALSE)</f>
        <v>0</v>
      </c>
      <c r="BM10" s="26">
        <f>VLOOKUP(BI10,X8:AF11,5,FALSE)</f>
        <v>0</v>
      </c>
      <c r="BN10" s="26">
        <f>VLOOKUP(BI10,X8:AF11,6,FALSE)</f>
        <v>0</v>
      </c>
      <c r="BO10" s="26">
        <f>VLOOKUP(BI10,X8:AF11,7,FALSE)</f>
        <v>0</v>
      </c>
      <c r="BP10" s="26">
        <f>VLOOKUP(BI10,X8:AF11,8,FALSE)</f>
        <v>0</v>
      </c>
      <c r="BQ10" s="26">
        <f>VLOOKUP(BI10,X8:AF11,9,FALSE)</f>
        <v>0</v>
      </c>
      <c r="BR10" s="1" t="str">
        <f>BI10</f>
        <v>VILA VERDE</v>
      </c>
      <c r="BS10" s="1">
        <f>VLOOKUP(BR10,BI8:BQ11,9,FALSE)</f>
        <v>0</v>
      </c>
      <c r="BT10" s="1">
        <f>VLOOKUP(BR10,BI8:BQ11,8,FALSE)</f>
        <v>0</v>
      </c>
      <c r="BU10" s="28" t="str">
        <f>IF(AND(BS10=BS11,BT11&gt;BT10),BR11,BR10)</f>
        <v>VILA VERDE</v>
      </c>
      <c r="BV10" s="28">
        <f>VLOOKUP(BU10,BI8:BQ11,9,FALSE)</f>
        <v>0</v>
      </c>
      <c r="BW10" s="28">
        <f>VLOOKUP(BU10,BI8:BQ11,8,FALSE)</f>
        <v>0</v>
      </c>
      <c r="BX10" s="27" t="str">
        <f>IF(AND(BV8=BV10,BW10&gt;BW8),BU8,BU10)</f>
        <v>VILA VERDE</v>
      </c>
      <c r="BY10" s="1">
        <f>VLOOKUP(BX10,BI8:BQ11,9,FALSE)</f>
        <v>0</v>
      </c>
      <c r="BZ10" s="11">
        <f>VLOOKUP(BX10,BI8:BQ11,8,FALSE)</f>
        <v>0</v>
      </c>
      <c r="CA10" s="1" t="str">
        <f>IF(AND(BY9=BY10,BZ10&gt;BZ9),BX9,BX10)</f>
        <v>VILA VERDE</v>
      </c>
      <c r="CB10" s="1">
        <f>VLOOKUP(CA10,BI8:BQ11,9,FALSE)</f>
        <v>0</v>
      </c>
      <c r="CC10" s="1">
        <f>VLOOKUP(CA10,BI8:BQ11,8,FALSE)</f>
        <v>0</v>
      </c>
      <c r="CD10" s="11">
        <f>VLOOKUP(CA10,BI8:BQ11,6,FALSE)</f>
        <v>0</v>
      </c>
      <c r="CE10" s="28" t="str">
        <f>IF(AND(CB10=CB11,CC10=CC11,CD11&gt;CD10),CA11,CA10)</f>
        <v>VILA VERDE</v>
      </c>
      <c r="CF10" s="1">
        <f>VLOOKUP(CE10,BI8:BQ11,9,FALSE)</f>
        <v>0</v>
      </c>
      <c r="CG10" s="1">
        <f>VLOOKUP(CE10,BI8:BQ11,8,FALSE)</f>
        <v>0</v>
      </c>
      <c r="CH10" s="1">
        <f>VLOOKUP(CE10,BI8:BQ11,6,FALSE)</f>
        <v>0</v>
      </c>
      <c r="CI10" s="27" t="str">
        <f>IF(AND(CF8=CF10,CG8=CG10,CH10&gt;CH8),CE8,CE10)</f>
        <v>VILA VERDE</v>
      </c>
      <c r="CJ10" s="1">
        <f>VLOOKUP(CI10,BI8:BQ11,9,FALSE)</f>
        <v>0</v>
      </c>
      <c r="CK10" s="1">
        <f>VLOOKUP(CI10,BI8:BQ11,8,FALSE)</f>
        <v>0</v>
      </c>
      <c r="CL10" s="1">
        <f>VLOOKUP(CI10,BI8:BQ11,6,FALSE)</f>
        <v>0</v>
      </c>
      <c r="CM10" s="28" t="str">
        <f>IF(AND(CJ9=CJ10,CK9=CK10,CL10&gt;CL9),CI9,CI10)</f>
        <v>VILA VERDE</v>
      </c>
      <c r="CN10" s="1">
        <f>VLOOKUP(CM10,BI8:BQ11,9,FALSE)</f>
        <v>0</v>
      </c>
      <c r="CO10" s="1">
        <f>VLOOKUP(CM10,BI8:BQ11,8,FALSE)</f>
        <v>0</v>
      </c>
      <c r="CP10" s="1">
        <f>VLOOKUP(CM10,BI8:BQ11,6,FALSE)</f>
        <v>0</v>
      </c>
      <c r="CQ10" s="12" t="str">
        <f>CM10</f>
        <v>VILA VERDE</v>
      </c>
      <c r="CR10" s="25">
        <f>VLOOKUP(CQ10,$X$8:$AF$11,2,FALSE)</f>
        <v>0</v>
      </c>
      <c r="CS10" s="26">
        <f>VLOOKUP(CQ10,$X$8:$AF$11,3,FALSE)</f>
        <v>0</v>
      </c>
      <c r="CT10" s="26">
        <f>VLOOKUP(CQ10,$X$8:$AF$11,4,FALSE)</f>
        <v>0</v>
      </c>
      <c r="CU10" s="26">
        <f>VLOOKUP(CQ10,$X$8:$AF$11,5,FALSE)</f>
        <v>0</v>
      </c>
      <c r="CV10" s="26">
        <f>VLOOKUP(CQ10,$X$8:$AF$11,6,FALSE)</f>
        <v>0</v>
      </c>
      <c r="CW10" s="26">
        <f>VLOOKUP(CQ10,$X$8:$AF$11,7,FALSE)</f>
        <v>0</v>
      </c>
      <c r="CX10" s="26">
        <f>VLOOKUP(CQ10,$X$8:$AF$11,8,FALSE)</f>
        <v>0</v>
      </c>
      <c r="CY10" s="26">
        <f>VLOOKUP(CQ10,$X$8:$AF$11,9,FALSE)</f>
        <v>0</v>
      </c>
      <c r="DA10" s="1" t="str">
        <f>IF(ISNA(VLOOKUP(CQ10,K$6:L$25,1,FALSE))=TRUE,CM11,VLOOKUP(CQ10,K$6:L$25,1,FALSE))</f>
        <v>TRAJOUCE</v>
      </c>
      <c r="DB10" s="1" t="str">
        <f>IF(ISNA(VLOOKUP(CQ10,K$6:L$25,2,FALSE))=TRUE,CM11,VLOOKUP(CQ10,K$6:L$25,2,FALSE))</f>
        <v>TRAJOUCE</v>
      </c>
      <c r="DD10" s="1" t="str">
        <f>IF(DD9=CM10,CM9,IF(AND(CR11=CR10,CY11=CY10,DA11=CM11,DB11=CM10),DA11,CM10))</f>
        <v>VILA VERDE</v>
      </c>
      <c r="DE10" s="25">
        <f>VLOOKUP(DD10,$X$8:$AF$11,2,FALSE)</f>
        <v>0</v>
      </c>
      <c r="DF10" s="26">
        <f>VLOOKUP(DD10,$X$8:$AF$11,3,FALSE)</f>
        <v>0</v>
      </c>
      <c r="DG10" s="26">
        <f>VLOOKUP(DD10,$X$8:$AF$11,4,FALSE)</f>
        <v>0</v>
      </c>
      <c r="DH10" s="26">
        <f>VLOOKUP(DD10,$X$8:$AF$11,5,FALSE)</f>
        <v>0</v>
      </c>
      <c r="DI10" s="26">
        <f>VLOOKUP(DD10,$X$8:$AF$11,6,FALSE)</f>
        <v>0</v>
      </c>
      <c r="DJ10" s="26">
        <f>VLOOKUP(DD10,$X$8:$AF$11,7,FALSE)</f>
        <v>0</v>
      </c>
      <c r="DK10" s="26">
        <f>VLOOKUP(DD10,$X$8:$AF$11,8,FALSE)</f>
        <v>0</v>
      </c>
      <c r="DL10" s="26">
        <f>VLOOKUP(DD10,$X$8:$AF$11,9,FALSE)</f>
        <v>0</v>
      </c>
    </row>
    <row r="11" spans="2:116" ht="22.5" customHeight="1" x14ac:dyDescent="0.3">
      <c r="B11" s="156">
        <v>6</v>
      </c>
      <c r="C11" s="182">
        <v>46188</v>
      </c>
      <c r="D11" s="183">
        <v>0.80208333333333337</v>
      </c>
      <c r="E11" s="128" t="s">
        <v>122</v>
      </c>
      <c r="F11" s="144"/>
      <c r="G11" s="144"/>
      <c r="H11" s="129" t="s">
        <v>132</v>
      </c>
      <c r="I11" s="191" t="s">
        <v>102</v>
      </c>
      <c r="J11" s="82" t="s">
        <v>10</v>
      </c>
      <c r="K11" s="5" t="str">
        <f t="shared" si="0"/>
        <v/>
      </c>
      <c r="L11" s="5" t="str">
        <f t="shared" si="1"/>
        <v/>
      </c>
      <c r="O11" s="59"/>
      <c r="P11" s="59"/>
      <c r="Q11" s="59"/>
      <c r="R11" s="59"/>
      <c r="S11" s="59"/>
      <c r="T11" s="59"/>
      <c r="U11" s="59"/>
      <c r="V11" s="59"/>
      <c r="X11" s="4" t="s">
        <v>131</v>
      </c>
      <c r="Y11" s="38">
        <f>DCOUNT($E$5:$F$29,$F$5,$AA12:$AA13)+DCOUNT($G$5:$H$29,$G$5,$AA12:$AA13)</f>
        <v>0</v>
      </c>
      <c r="Z11" s="38">
        <f>COUNTIF($K$6:$K$35,AA13)</f>
        <v>0</v>
      </c>
      <c r="AA11" s="38">
        <f>Y11-Z11-AB11</f>
        <v>0</v>
      </c>
      <c r="AB11" s="38">
        <f>COUNTIF($L$6:$L$35,AA13)</f>
        <v>0</v>
      </c>
      <c r="AC11" s="38">
        <f>DSUM($E$5:$F$29,$F$5,$AA12:$AA13)+DSUM($G$5:$H$29,$G$5,$AA12:$AA13)</f>
        <v>0</v>
      </c>
      <c r="AD11" s="38">
        <f>DSUM($E$5:$G$29,$G$5,$AA12:$AA13)+DSUM($F$5:$H$29,$F$5,$AA12:$AA13)</f>
        <v>0</v>
      </c>
      <c r="AE11" s="38">
        <f>AC11-AD11</f>
        <v>0</v>
      </c>
      <c r="AF11" s="39">
        <f>Z11*3+AA11*1</f>
        <v>0</v>
      </c>
      <c r="AH11" s="40" t="str">
        <f>X11</f>
        <v>TRAJOUCE</v>
      </c>
      <c r="AI11" s="41">
        <f>AF11</f>
        <v>0</v>
      </c>
      <c r="AJ11" s="42" t="str">
        <f>AH11</f>
        <v>TRAJOUCE</v>
      </c>
      <c r="AK11" s="41">
        <f>VLOOKUP(AJ11,X8:AF11,9,FALSE)</f>
        <v>0</v>
      </c>
      <c r="AL11" s="42" t="str">
        <f>AJ11</f>
        <v>TRAJOUCE</v>
      </c>
      <c r="AM11" s="41">
        <f>VLOOKUP(AL11,X8:AF11,9,FALSE)</f>
        <v>0</v>
      </c>
      <c r="AN11" s="43" t="str">
        <f>IF(AM11&lt;=AM8,AL11,AL8)</f>
        <v>TRAJOUCE</v>
      </c>
      <c r="AO11" s="41">
        <f>VLOOKUP(AN11,X8:AF11,9,FALSE)</f>
        <v>0</v>
      </c>
      <c r="AP11" s="42" t="str">
        <f>AN11</f>
        <v>TRAJOUCE</v>
      </c>
      <c r="AQ11" s="41">
        <f>VLOOKUP(AP11,X8:AF11,9,FALSE)</f>
        <v>0</v>
      </c>
      <c r="AR11" s="43" t="str">
        <f>IF(AQ11&lt;=AQ9,AP11,AP9)</f>
        <v>TRAJOUCE</v>
      </c>
      <c r="AS11" s="41">
        <f>VLOOKUP(AR11,X8:AF11,9,FALSE)</f>
        <v>0</v>
      </c>
      <c r="AT11" s="43" t="str">
        <f>IF(AS11&lt;=AS10,AR11,AR10)</f>
        <v>TRAJOUCE</v>
      </c>
      <c r="AU11" s="44">
        <f>VLOOKUP(AT11,X8:AF11,9,FALSE)</f>
        <v>0</v>
      </c>
      <c r="AV11" s="45" t="str">
        <f>AT11</f>
        <v>TRAJOUCE</v>
      </c>
      <c r="AW11" s="46">
        <f>AU11</f>
        <v>0</v>
      </c>
      <c r="AX11" s="41">
        <f>VLOOKUP(AV11,X8:AF11,8,FALSE)</f>
        <v>0</v>
      </c>
      <c r="AY11" s="42" t="str">
        <f>AV11</f>
        <v>TRAJOUCE</v>
      </c>
      <c r="AZ11" s="41">
        <f>VLOOKUP(AY11,X8:AF11,9,FALSE)</f>
        <v>0</v>
      </c>
      <c r="BA11" s="41">
        <f>VLOOKUP(AY11,X8:AF11,8,FALSE)</f>
        <v>0</v>
      </c>
      <c r="BB11" s="42" t="str">
        <f>AY11</f>
        <v>TRAJOUCE</v>
      </c>
      <c r="BC11" s="41">
        <f>VLOOKUP(BB11,X8:AF11,9,FALSE)</f>
        <v>0</v>
      </c>
      <c r="BD11" s="41">
        <f>VLOOKUP(BB11,X8:AF11,8,FALSE)</f>
        <v>0</v>
      </c>
      <c r="BE11" s="43" t="str">
        <f>IF(AND(BC10=BC11,BD11&gt;BD10),BB10,BB11)</f>
        <v>TRAJOUCE</v>
      </c>
      <c r="BF11" s="47">
        <f>VLOOKUP(BE11,X8:AF11,9,FALSE)</f>
        <v>0</v>
      </c>
      <c r="BG11" s="48" t="str">
        <f>BE11</f>
        <v>TRAJOUCE</v>
      </c>
      <c r="BI11" s="12" t="str">
        <f>BG11</f>
        <v>TRAJOUCE</v>
      </c>
      <c r="BJ11" s="25">
        <f>VLOOKUP(BI11,X8:AF11,2,FALSE)</f>
        <v>0</v>
      </c>
      <c r="BK11" s="26">
        <f>VLOOKUP(BI11,X8:AF11,3,FALSE)</f>
        <v>0</v>
      </c>
      <c r="BL11" s="26">
        <f>VLOOKUP(BI11,X8:AF11,4,FALSE)</f>
        <v>0</v>
      </c>
      <c r="BM11" s="26">
        <f>VLOOKUP(BI11,X8:AF11,5,FALSE)</f>
        <v>0</v>
      </c>
      <c r="BN11" s="26">
        <f>VLOOKUP(BI11,X8:AF11,6,FALSE)</f>
        <v>0</v>
      </c>
      <c r="BO11" s="26">
        <f>VLOOKUP(BI11,X8:AF11,7,FALSE)</f>
        <v>0</v>
      </c>
      <c r="BP11" s="26">
        <f>VLOOKUP(BI11,X8:AF11,8,FALSE)</f>
        <v>0</v>
      </c>
      <c r="BQ11" s="26">
        <f>VLOOKUP(BI11,X8:AF11,9,FALSE)</f>
        <v>0</v>
      </c>
      <c r="BR11" s="1" t="str">
        <f>BI11</f>
        <v>TRAJOUCE</v>
      </c>
      <c r="BS11" s="1">
        <f>VLOOKUP(BR11,BI8:BQ11,9,FALSE)</f>
        <v>0</v>
      </c>
      <c r="BT11" s="1">
        <f>VLOOKUP(BR11,BI8:BQ11,8,FALSE)</f>
        <v>0</v>
      </c>
      <c r="BU11" s="28" t="str">
        <f>IF(AND(BS10=BS11,BT11&gt;BT10),BR10,BR11)</f>
        <v>TRAJOUCE</v>
      </c>
      <c r="BV11" s="28">
        <f>VLOOKUP(BU11,BI8:BQ11,9,FALSE)</f>
        <v>0</v>
      </c>
      <c r="BW11" s="28">
        <f>VLOOKUP(BU11,BI8:BQ11,8,FALSE)</f>
        <v>0</v>
      </c>
      <c r="BX11" s="28" t="str">
        <f>IF(AND(BV9=BV11,BW11&gt;BW9),BU9,BU11)</f>
        <v>TRAJOUCE</v>
      </c>
      <c r="BY11" s="1">
        <f>VLOOKUP(BX11,BI8:BQ11,9,FALSE)</f>
        <v>0</v>
      </c>
      <c r="BZ11" s="11">
        <f>VLOOKUP(BX11,BI8:BQ11,8,FALSE)</f>
        <v>0</v>
      </c>
      <c r="CA11" s="29" t="str">
        <f>IF(AND(BY8=BY11,BZ11&gt;BZ8),BX8,BX11)</f>
        <v>TRAJOUCE</v>
      </c>
      <c r="CB11" s="1">
        <f>VLOOKUP(CA11,BI8:BQ11,9,FALSE)</f>
        <v>0</v>
      </c>
      <c r="CC11" s="1">
        <f>VLOOKUP(CA11,BI8:BQ11,8,FALSE)</f>
        <v>0</v>
      </c>
      <c r="CD11" s="11">
        <f>VLOOKUP(CA11,BI8:BQ11,6,FALSE)</f>
        <v>0</v>
      </c>
      <c r="CE11" s="28" t="str">
        <f>IF(AND(CB10=CB11,CC10=CC11,CD11&gt;CD10),CA10,CA11)</f>
        <v>TRAJOUCE</v>
      </c>
      <c r="CF11" s="1">
        <f>VLOOKUP(CE11,BI8:BQ11,9,FALSE)</f>
        <v>0</v>
      </c>
      <c r="CG11" s="1">
        <f>VLOOKUP(CE11,BI8:BQ11,8,FALSE)</f>
        <v>0</v>
      </c>
      <c r="CH11" s="1">
        <f>VLOOKUP(CE11,BI8:BQ11,6,FALSE)</f>
        <v>0</v>
      </c>
      <c r="CI11" s="28" t="str">
        <f>IF(AND(CF9=CF11,CG9=CG11,CH11&gt;CH9),CE9,CE11)</f>
        <v>TRAJOUCE</v>
      </c>
      <c r="CJ11" s="1">
        <f>VLOOKUP(CI11,BI8:BQ11,9,FALSE)</f>
        <v>0</v>
      </c>
      <c r="CK11" s="1">
        <f>VLOOKUP(CI11,BI8:BQ11,8,FALSE)</f>
        <v>0</v>
      </c>
      <c r="CL11" s="1">
        <f>VLOOKUP(CI11,BI8:BQ11,6,FALSE)</f>
        <v>0</v>
      </c>
      <c r="CM11" s="27" t="str">
        <f>IF(AND(CJ8=CJ11,CK8=CK11,CL11&gt;CL8),CI8,CI11)</f>
        <v>TRAJOUCE</v>
      </c>
      <c r="CN11" s="1">
        <f>VLOOKUP(CM11,BI8:BQ11,9,FALSE)</f>
        <v>0</v>
      </c>
      <c r="CO11" s="1">
        <f>VLOOKUP(CM11,BI8:BQ11,8,FALSE)</f>
        <v>0</v>
      </c>
      <c r="CP11" s="1">
        <f>VLOOKUP(CM11,BI8:BQ11,6,FALSE)</f>
        <v>0</v>
      </c>
      <c r="CQ11" s="12" t="str">
        <f>CM11</f>
        <v>TRAJOUCE</v>
      </c>
      <c r="CR11" s="25">
        <f>VLOOKUP(CQ11,$X$8:$AF$11,2,FALSE)</f>
        <v>0</v>
      </c>
      <c r="CS11" s="26">
        <f>VLOOKUP(CQ11,$X$8:$AF$11,3,FALSE)</f>
        <v>0</v>
      </c>
      <c r="CT11" s="26">
        <f>VLOOKUP(CQ11,$X$8:$AF$11,4,FALSE)</f>
        <v>0</v>
      </c>
      <c r="CU11" s="26">
        <f>VLOOKUP(CQ11,$X$8:$AF$11,5,FALSE)</f>
        <v>0</v>
      </c>
      <c r="CV11" s="26">
        <f>VLOOKUP(CQ11,$X$8:$AF$11,6,FALSE)</f>
        <v>0</v>
      </c>
      <c r="CW11" s="26">
        <f>VLOOKUP(CQ11,$X$8:$AF$11,7,FALSE)</f>
        <v>0</v>
      </c>
      <c r="CX11" s="26">
        <f>VLOOKUP(CQ11,$X$8:$AF$11,8,FALSE)</f>
        <v>0</v>
      </c>
      <c r="CY11" s="26">
        <f>VLOOKUP(CQ11,$X$8:$AF$11,9,FALSE)</f>
        <v>0</v>
      </c>
      <c r="DA11" s="1" t="str">
        <f>IF(ISNA(VLOOKUP(CQ11,K$6:L$25,1,FALSE))=TRUE,CM11,VLOOKUP(CQ11,K$6:L$25,1,FALSE))</f>
        <v>TRAJOUCE</v>
      </c>
      <c r="DB11" s="1" t="str">
        <f>IF(ISNA(VLOOKUP(CQ11,K$6:L$25,2,FALSE))=TRUE,CM11,VLOOKUP(CQ11,K$6:L$25,2,FALSE))</f>
        <v>TRAJOUCE</v>
      </c>
      <c r="DD11" s="1" t="str">
        <f>IF(DD10=CM11,CM10,IF(AND(CR12=CR11,CY12=CY11,DA12=CM12,DB12=CM11),DA12,CM11))</f>
        <v>TRAJOUCE</v>
      </c>
      <c r="DE11" s="25">
        <f>VLOOKUP(DD11,$X$8:$AF$11,2,FALSE)</f>
        <v>0</v>
      </c>
      <c r="DF11" s="26">
        <f>VLOOKUP(DD11,$X$8:$AF$11,3,FALSE)</f>
        <v>0</v>
      </c>
      <c r="DG11" s="26">
        <f>VLOOKUP(DD11,$X$8:$AF$11,4,FALSE)</f>
        <v>0</v>
      </c>
      <c r="DH11" s="26">
        <f>VLOOKUP(DD11,$X$8:$AF$11,5,FALSE)</f>
        <v>0</v>
      </c>
      <c r="DI11" s="26">
        <f>VLOOKUP(DD11,$X$8:$AF$11,6,FALSE)</f>
        <v>0</v>
      </c>
      <c r="DJ11" s="26">
        <f>VLOOKUP(DD11,$X$8:$AF$11,7,FALSE)</f>
        <v>0</v>
      </c>
      <c r="DK11" s="26">
        <f>VLOOKUP(DD11,$X$8:$AF$11,8,FALSE)</f>
        <v>0</v>
      </c>
      <c r="DL11" s="26">
        <f>VLOOKUP(DD11,$X$8:$AF$11,9,FALSE)</f>
        <v>0</v>
      </c>
    </row>
    <row r="12" spans="2:116" ht="22.5" customHeight="1" x14ac:dyDescent="0.3">
      <c r="B12" s="156">
        <v>7</v>
      </c>
      <c r="C12" s="195">
        <v>46188</v>
      </c>
      <c r="D12" s="196">
        <v>0.80208333333333337</v>
      </c>
      <c r="E12" s="130" t="s">
        <v>123</v>
      </c>
      <c r="F12" s="144"/>
      <c r="G12" s="144"/>
      <c r="H12" s="131" t="s">
        <v>130</v>
      </c>
      <c r="I12" s="193" t="s">
        <v>81</v>
      </c>
      <c r="J12" s="83" t="s">
        <v>11</v>
      </c>
      <c r="K12" s="5" t="str">
        <f>IF(F12&lt;&gt;"",IF(F12&gt;G12,E12,IF(G12&gt;F12,H12,"Empate")),"")</f>
        <v/>
      </c>
      <c r="L12" s="5" t="str">
        <f>IF(F12&lt;&gt;"",IF(F12&lt;G12,E12,IF(G12&lt;F12,H12,"Empate")),"")</f>
        <v/>
      </c>
      <c r="N12" s="84" t="s">
        <v>9</v>
      </c>
      <c r="O12" s="55" t="s">
        <v>17</v>
      </c>
      <c r="P12" s="56" t="s">
        <v>18</v>
      </c>
      <c r="Q12" s="56" t="s">
        <v>12</v>
      </c>
      <c r="R12" s="56" t="s">
        <v>11</v>
      </c>
      <c r="S12" s="56" t="s">
        <v>3</v>
      </c>
      <c r="T12" s="56" t="s">
        <v>4</v>
      </c>
      <c r="U12" s="56" t="s">
        <v>19</v>
      </c>
      <c r="V12" s="57" t="s">
        <v>20</v>
      </c>
      <c r="X12" s="49" t="s">
        <v>75</v>
      </c>
      <c r="Y12" s="49" t="s">
        <v>75</v>
      </c>
      <c r="Z12" s="49" t="s">
        <v>75</v>
      </c>
      <c r="AA12" s="49" t="s">
        <v>75</v>
      </c>
      <c r="AB12" s="14"/>
      <c r="AC12" s="49"/>
      <c r="AD12" s="49"/>
      <c r="AE12" s="49"/>
      <c r="AF12" s="14"/>
    </row>
    <row r="13" spans="2:116" ht="22.5" customHeight="1" x14ac:dyDescent="0.3">
      <c r="B13" s="184">
        <v>8</v>
      </c>
      <c r="C13" s="197">
        <v>46188</v>
      </c>
      <c r="D13" s="198">
        <v>0.80208333333333337</v>
      </c>
      <c r="E13" s="150" t="s">
        <v>140</v>
      </c>
      <c r="F13" s="151"/>
      <c r="G13" s="151"/>
      <c r="H13" s="152" t="s">
        <v>134</v>
      </c>
      <c r="I13" s="194" t="s">
        <v>83</v>
      </c>
      <c r="J13" s="153" t="s">
        <v>11</v>
      </c>
      <c r="K13" s="5" t="str">
        <f t="shared" si="0"/>
        <v/>
      </c>
      <c r="L13" s="5" t="str">
        <f t="shared" si="1"/>
        <v/>
      </c>
      <c r="N13" s="134" t="str">
        <f t="shared" ref="N13:V16" si="3">DD15</f>
        <v>BENFICA EF</v>
      </c>
      <c r="O13" s="114">
        <f t="shared" si="3"/>
        <v>0</v>
      </c>
      <c r="P13" s="115">
        <f t="shared" si="3"/>
        <v>0</v>
      </c>
      <c r="Q13" s="115">
        <f t="shared" si="3"/>
        <v>0</v>
      </c>
      <c r="R13" s="115">
        <f t="shared" si="3"/>
        <v>0</v>
      </c>
      <c r="S13" s="115">
        <f t="shared" si="3"/>
        <v>0</v>
      </c>
      <c r="T13" s="115">
        <f t="shared" si="3"/>
        <v>0</v>
      </c>
      <c r="U13" s="115">
        <f t="shared" si="3"/>
        <v>0</v>
      </c>
      <c r="V13" s="116">
        <f t="shared" si="3"/>
        <v>0</v>
      </c>
      <c r="X13" s="14" t="s">
        <v>119</v>
      </c>
      <c r="Y13" s="14" t="s">
        <v>127</v>
      </c>
      <c r="Z13" s="14" t="s">
        <v>120</v>
      </c>
      <c r="AA13" s="14" t="s">
        <v>131</v>
      </c>
      <c r="AB13" s="14"/>
      <c r="AC13" s="14"/>
      <c r="AD13" s="14"/>
      <c r="AE13" s="14"/>
      <c r="AF13" s="14"/>
    </row>
    <row r="14" spans="2:116" ht="22.5" customHeight="1" x14ac:dyDescent="0.2">
      <c r="B14" s="185">
        <v>9</v>
      </c>
      <c r="C14" s="186">
        <v>46189</v>
      </c>
      <c r="D14" s="187">
        <v>0.80208333333333337</v>
      </c>
      <c r="E14" s="123" t="s">
        <v>119</v>
      </c>
      <c r="F14" s="147"/>
      <c r="G14" s="147"/>
      <c r="H14" s="124" t="s">
        <v>138</v>
      </c>
      <c r="I14" s="192" t="s">
        <v>82</v>
      </c>
      <c r="J14" s="149" t="s">
        <v>8</v>
      </c>
      <c r="K14" s="5" t="e">
        <f>IF(#REF!&lt;&gt;"",IF(#REF!&gt;#REF!,#REF!,IF(#REF!&gt;#REF!,#REF!,"Empate")),"")</f>
        <v>#REF!</v>
      </c>
      <c r="L14" s="5" t="e">
        <f>IF(#REF!&lt;&gt;"",IF(#REF!&lt;#REF!,#REF!,IF(#REF!&lt;#REF!,#REF!,"Empate")),"")</f>
        <v>#REF!</v>
      </c>
      <c r="N14" s="135" t="s">
        <v>127</v>
      </c>
      <c r="O14" s="117">
        <f t="shared" si="3"/>
        <v>0</v>
      </c>
      <c r="P14" s="118">
        <f t="shared" si="3"/>
        <v>0</v>
      </c>
      <c r="Q14" s="118">
        <f t="shared" si="3"/>
        <v>0</v>
      </c>
      <c r="R14" s="118">
        <f t="shared" si="3"/>
        <v>0</v>
      </c>
      <c r="S14" s="118">
        <f t="shared" si="3"/>
        <v>0</v>
      </c>
      <c r="T14" s="118">
        <f t="shared" si="3"/>
        <v>0</v>
      </c>
      <c r="U14" s="118">
        <f t="shared" si="3"/>
        <v>0</v>
      </c>
      <c r="V14" s="119">
        <f t="shared" si="3"/>
        <v>0</v>
      </c>
      <c r="X14" s="6"/>
      <c r="Y14" s="7" t="s">
        <v>17</v>
      </c>
      <c r="Z14" s="7" t="s">
        <v>18</v>
      </c>
      <c r="AA14" s="7" t="s">
        <v>12</v>
      </c>
      <c r="AB14" s="7" t="s">
        <v>11</v>
      </c>
      <c r="AC14" s="7" t="s">
        <v>3</v>
      </c>
      <c r="AD14" s="7" t="s">
        <v>4</v>
      </c>
      <c r="AE14" s="7" t="s">
        <v>19</v>
      </c>
      <c r="AF14" s="8" t="s">
        <v>20</v>
      </c>
      <c r="BI14" s="9"/>
      <c r="BJ14" s="10" t="s">
        <v>17</v>
      </c>
      <c r="BK14" s="10" t="s">
        <v>18</v>
      </c>
      <c r="BL14" s="10" t="s">
        <v>12</v>
      </c>
      <c r="BM14" s="10" t="s">
        <v>11</v>
      </c>
      <c r="BN14" s="10" t="s">
        <v>3</v>
      </c>
      <c r="BO14" s="10" t="s">
        <v>4</v>
      </c>
      <c r="BP14" s="10" t="s">
        <v>19</v>
      </c>
      <c r="BQ14" s="10" t="s">
        <v>20</v>
      </c>
      <c r="BR14" s="11"/>
      <c r="BS14" s="11"/>
      <c r="BT14" s="11"/>
      <c r="BU14" s="11"/>
      <c r="BV14" s="11"/>
      <c r="BW14" s="11"/>
      <c r="BX14" s="11"/>
      <c r="BY14" s="12"/>
      <c r="BZ14" s="12"/>
      <c r="CQ14" s="9"/>
      <c r="CR14" s="10" t="s">
        <v>17</v>
      </c>
      <c r="CS14" s="10" t="s">
        <v>18</v>
      </c>
      <c r="CT14" s="10" t="s">
        <v>12</v>
      </c>
      <c r="CU14" s="10" t="s">
        <v>11</v>
      </c>
      <c r="CV14" s="10" t="s">
        <v>3</v>
      </c>
      <c r="CW14" s="10" t="s">
        <v>4</v>
      </c>
      <c r="CX14" s="10" t="s">
        <v>19</v>
      </c>
      <c r="CY14" s="10" t="s">
        <v>20</v>
      </c>
      <c r="DE14" s="10" t="s">
        <v>17</v>
      </c>
      <c r="DF14" s="10" t="s">
        <v>18</v>
      </c>
      <c r="DG14" s="10" t="s">
        <v>12</v>
      </c>
      <c r="DH14" s="10" t="s">
        <v>11</v>
      </c>
      <c r="DI14" s="10" t="s">
        <v>3</v>
      </c>
      <c r="DJ14" s="10" t="s">
        <v>4</v>
      </c>
      <c r="DK14" s="10" t="s">
        <v>19</v>
      </c>
      <c r="DL14" s="10" t="s">
        <v>20</v>
      </c>
    </row>
    <row r="15" spans="2:116" ht="22.5" customHeight="1" x14ac:dyDescent="0.3">
      <c r="B15" s="156">
        <v>10</v>
      </c>
      <c r="C15" s="178">
        <v>46189</v>
      </c>
      <c r="D15" s="179">
        <v>0.80208333333333337</v>
      </c>
      <c r="E15" s="124" t="s">
        <v>128</v>
      </c>
      <c r="F15" s="3"/>
      <c r="G15" s="3"/>
      <c r="H15" s="125" t="s">
        <v>133</v>
      </c>
      <c r="I15" s="189" t="s">
        <v>84</v>
      </c>
      <c r="J15" s="80" t="s">
        <v>8</v>
      </c>
      <c r="K15" s="5" t="e">
        <f>IF(#REF!&lt;&gt;"",IF(#REF!&gt;#REF!,#REF!,IF(#REF!&gt;#REF!,#REF!,"Empate")),"")</f>
        <v>#REF!</v>
      </c>
      <c r="L15" s="5" t="e">
        <f>IF(#REF!&lt;&gt;"",IF(#REF!&lt;#REF!,#REF!,IF(#REF!&lt;#REF!,#REF!,"Empate")),"")</f>
        <v>#REF!</v>
      </c>
      <c r="N15" s="135" t="s">
        <v>124</v>
      </c>
      <c r="O15" s="117">
        <f t="shared" si="3"/>
        <v>0</v>
      </c>
      <c r="P15" s="118">
        <f t="shared" si="3"/>
        <v>0</v>
      </c>
      <c r="Q15" s="118">
        <f>DG17</f>
        <v>0</v>
      </c>
      <c r="R15" s="118">
        <f t="shared" si="3"/>
        <v>0</v>
      </c>
      <c r="S15" s="118">
        <f t="shared" si="3"/>
        <v>0</v>
      </c>
      <c r="T15" s="118">
        <f t="shared" si="3"/>
        <v>0</v>
      </c>
      <c r="U15" s="118">
        <f t="shared" si="3"/>
        <v>0</v>
      </c>
      <c r="V15" s="119">
        <f t="shared" si="3"/>
        <v>0</v>
      </c>
      <c r="X15" s="13" t="s">
        <v>121</v>
      </c>
      <c r="Y15" s="14">
        <f>DCOUNT($E$5:$F$29,$F$5,$X19:$X20)+DCOUNT($G$5:$H$29,$G$5,$X19:$X20)</f>
        <v>0</v>
      </c>
      <c r="Z15" s="14">
        <f>COUNTIF($K$6:$K$35,X20)</f>
        <v>0</v>
      </c>
      <c r="AA15" s="14">
        <f>Y15-Z15-AB15</f>
        <v>0</v>
      </c>
      <c r="AB15" s="14">
        <f>COUNTIF($L$6:$L$35,X20)</f>
        <v>0</v>
      </c>
      <c r="AC15" s="14">
        <f>DSUM($E$5:$F$29,$F$5,$X19:$X20)+DSUM($G$5:$H$29,$G$5,$X19:$X20)</f>
        <v>0</v>
      </c>
      <c r="AD15" s="14">
        <f>DSUM($E$5:$G$29,$G$5,$X19:$X20)+DSUM($F$5:$H$29,$F$5,$X19:$X20)</f>
        <v>0</v>
      </c>
      <c r="AE15" s="14">
        <f>AC15-AD15</f>
        <v>0</v>
      </c>
      <c r="AF15" s="15">
        <f>Z15*3+AA15*1</f>
        <v>0</v>
      </c>
      <c r="AH15" s="16" t="str">
        <f>X15</f>
        <v>BENFICA EF</v>
      </c>
      <c r="AI15" s="17">
        <f>AF15</f>
        <v>0</v>
      </c>
      <c r="AJ15" s="18" t="str">
        <f>IF(AI15&gt;=AI16,AH15,AH16)</f>
        <v>BENFICA EF</v>
      </c>
      <c r="AK15" s="17">
        <f>VLOOKUP(AJ15,X15:AF18,9,FALSE)</f>
        <v>0</v>
      </c>
      <c r="AL15" s="18" t="str">
        <f>IF(AK15&gt;=AK17,AJ15,AJ17)</f>
        <v>BENFICA EF</v>
      </c>
      <c r="AM15" s="17">
        <f>VLOOKUP(AL15,X15:AF18,9,FALSE)</f>
        <v>0</v>
      </c>
      <c r="AN15" s="18" t="str">
        <f>IF(AM15&gt;=AM18,AL15,AL18)</f>
        <v>BENFICA EF</v>
      </c>
      <c r="AO15" s="17">
        <f>VLOOKUP(AN15,X15:AF18,9,FALSE)</f>
        <v>0</v>
      </c>
      <c r="AP15" s="18"/>
      <c r="AQ15" s="19"/>
      <c r="AR15" s="19"/>
      <c r="AS15" s="19"/>
      <c r="AT15" s="19"/>
      <c r="AU15" s="20"/>
      <c r="AV15" s="21" t="str">
        <f>AN15</f>
        <v>BENFICA EF</v>
      </c>
      <c r="AW15" s="22">
        <f>AO15</f>
        <v>0</v>
      </c>
      <c r="AX15" s="17">
        <f>VLOOKUP(AV15,X15:AF18,8,FALSE)</f>
        <v>0</v>
      </c>
      <c r="AY15" s="18" t="str">
        <f>IF(AND(AW15=AW16,AX16&gt;AX15),AV16,AV15)</f>
        <v>BENFICA EF</v>
      </c>
      <c r="AZ15" s="17"/>
      <c r="BA15" s="17"/>
      <c r="BB15" s="19"/>
      <c r="BC15" s="19"/>
      <c r="BD15" s="19"/>
      <c r="BE15" s="19"/>
      <c r="BF15" s="23">
        <f>AW15</f>
        <v>0</v>
      </c>
      <c r="BG15" s="24" t="str">
        <f>AY15</f>
        <v>BENFICA EF</v>
      </c>
      <c r="BI15" s="12" t="str">
        <f>BG15</f>
        <v>BENFICA EF</v>
      </c>
      <c r="BJ15" s="25">
        <f>VLOOKUP(BI15,X15:AF18,2,FALSE)</f>
        <v>0</v>
      </c>
      <c r="BK15" s="26">
        <f>VLOOKUP(BI15,X15:AF18,3,FALSE)</f>
        <v>0</v>
      </c>
      <c r="BL15" s="26">
        <f>VLOOKUP(BI15,X15:AF18,4,FALSE)</f>
        <v>0</v>
      </c>
      <c r="BM15" s="26">
        <f>VLOOKUP(BI15,X15:AF18,5,FALSE)</f>
        <v>0</v>
      </c>
      <c r="BN15" s="26">
        <f>VLOOKUP(BI15,X15:AF18,6,FALSE)</f>
        <v>0</v>
      </c>
      <c r="BO15" s="26">
        <f>VLOOKUP(BI15,X15:AF18,7,FALSE)</f>
        <v>0</v>
      </c>
      <c r="BP15" s="26">
        <f>VLOOKUP(BI15,X15:AF18,8,FALSE)</f>
        <v>0</v>
      </c>
      <c r="BQ15" s="26">
        <f>VLOOKUP(BI15,X15:AF18,9,FALSE)</f>
        <v>0</v>
      </c>
      <c r="BR15" s="1" t="str">
        <f>BI15</f>
        <v>BENFICA EF</v>
      </c>
      <c r="BS15" s="1">
        <f>VLOOKUP(BR15,BI15:BQ18,9,FALSE)</f>
        <v>0</v>
      </c>
      <c r="BT15" s="1">
        <f>VLOOKUP(BR15,BI15:BQ18,8,FALSE)</f>
        <v>0</v>
      </c>
      <c r="BU15" s="27" t="str">
        <f>IF(AND(BS15=BS16,BT16&gt;BT15),BR16,BR15)</f>
        <v>BENFICA EF</v>
      </c>
      <c r="BV15" s="28">
        <f>VLOOKUP(BU15,BI15:BQ18,9,FALSE)</f>
        <v>0</v>
      </c>
      <c r="BW15" s="28">
        <f>VLOOKUP(BU15,BI15:BQ18,8,FALSE)</f>
        <v>0</v>
      </c>
      <c r="BX15" s="27" t="str">
        <f>IF(AND(BV15=BV17,BW17&gt;BW15),BU17,BU15)</f>
        <v>BENFICA EF</v>
      </c>
      <c r="BY15" s="1">
        <f>VLOOKUP(BX15,BI15:BQ18,9,FALSE)</f>
        <v>0</v>
      </c>
      <c r="BZ15" s="11">
        <f>VLOOKUP(BX15,BI15:BQ18,8,FALSE)</f>
        <v>0</v>
      </c>
      <c r="CA15" s="29" t="str">
        <f>IF(AND(BY15=BY18,BZ18&gt;BZ15),BX18,BX15)</f>
        <v>BENFICA EF</v>
      </c>
      <c r="CB15" s="1">
        <f>VLOOKUP(CA15,BI15:BQ18,9,FALSE)</f>
        <v>0</v>
      </c>
      <c r="CC15" s="1">
        <f>VLOOKUP(CA15,BI15:BQ18,8,FALSE)</f>
        <v>0</v>
      </c>
      <c r="CD15" s="11">
        <f>VLOOKUP(CA15,BI15:BQ18,6,FALSE)</f>
        <v>0</v>
      </c>
      <c r="CE15" s="27" t="str">
        <f>IF(AND(CB15=CB16,CC15=CC16,CD16&gt;CD15),CA16,CA15)</f>
        <v>BENFICA EF</v>
      </c>
      <c r="CF15" s="1">
        <f>VLOOKUP(CE15,BI15:BQ18,9,FALSE)</f>
        <v>0</v>
      </c>
      <c r="CG15" s="1">
        <f>VLOOKUP(CE15,BI15:BQ18,8,FALSE)</f>
        <v>0</v>
      </c>
      <c r="CH15" s="1">
        <f>VLOOKUP(CE15,BI15:BQ18,6,FALSE)</f>
        <v>0</v>
      </c>
      <c r="CI15" s="27" t="str">
        <f>IF(AND(CF15=CF17,CG15=CG17,CH17&gt;CH15),CE17,CE15)</f>
        <v>BENFICA EF</v>
      </c>
      <c r="CJ15" s="1">
        <f>VLOOKUP(CI15,BI15:BQ18,9,FALSE)</f>
        <v>0</v>
      </c>
      <c r="CK15" s="1">
        <f>VLOOKUP(CI15,BI15:BQ18,8,FALSE)</f>
        <v>0</v>
      </c>
      <c r="CL15" s="1">
        <f>VLOOKUP(CI15,BI15:BQ18,6,FALSE)</f>
        <v>0</v>
      </c>
      <c r="CM15" s="27" t="str">
        <f>IF(AND(CJ15=CJ18,CK15=CK18,CL18&gt;CL15),CI18,CI15)</f>
        <v>BENFICA EF</v>
      </c>
      <c r="CN15" s="1">
        <f>VLOOKUP(CM15,BI15:BQ18,9,FALSE)</f>
        <v>0</v>
      </c>
      <c r="CO15" s="1">
        <f>VLOOKUP(CM15,BI15:BQ18,8,FALSE)</f>
        <v>0</v>
      </c>
      <c r="CP15" s="1">
        <f>VLOOKUP(CM15,BI15:BQ18,6,FALSE)</f>
        <v>0</v>
      </c>
      <c r="CQ15" s="12" t="str">
        <f>CM15</f>
        <v>BENFICA EF</v>
      </c>
      <c r="CR15" s="25">
        <f>VLOOKUP(CQ15,$X$15:$AF$18,2,FALSE)</f>
        <v>0</v>
      </c>
      <c r="CS15" s="26">
        <f>VLOOKUP(CQ15,$X$15:$AF$18,3,FALSE)</f>
        <v>0</v>
      </c>
      <c r="CT15" s="26">
        <f>VLOOKUP(CQ15,$X$15:$AF$18,4,FALSE)</f>
        <v>0</v>
      </c>
      <c r="CU15" s="26">
        <f>VLOOKUP(CQ15,$X$15:$AF$18,5,FALSE)</f>
        <v>0</v>
      </c>
      <c r="CV15" s="26">
        <f>VLOOKUP(CQ15,$X$15:$AF$18,6,FALSE)</f>
        <v>0</v>
      </c>
      <c r="CW15" s="26">
        <f>VLOOKUP(CQ15,$X$15:$AF$18,7,FALSE)</f>
        <v>0</v>
      </c>
      <c r="CX15" s="26">
        <f>VLOOKUP(CQ15,$X$15:$AF$18,8,FALSE)</f>
        <v>0</v>
      </c>
      <c r="CY15" s="26">
        <f>VLOOKUP(CQ15,$X$15:$AF$18,9,FALSE)</f>
        <v>0</v>
      </c>
      <c r="DA15" s="1" t="str">
        <f>IF(ISNA(VLOOKUP(CQ15,K$6:L$25,1,FALSE))=TRUE,CM18,VLOOKUP(CQ15,K$6:L$25,1,FALSE))</f>
        <v>TIRES</v>
      </c>
      <c r="DB15" s="1" t="str">
        <f>IF(ISNA(VLOOKUP(CQ15,K$6:L$25,2,FALSE))=TRUE,CM18,VLOOKUP(CQ15,K$6:L$25,2,FALSE))</f>
        <v>TIRES</v>
      </c>
      <c r="DD15" s="1" t="str">
        <f>IF(AND(CR16=CR15,CY16=CY15,DA16=CM16,DB16=CM15),DA16,CM15)</f>
        <v>BENFICA EF</v>
      </c>
      <c r="DE15" s="25">
        <f>VLOOKUP(DD15,$X$15:$AF$18,2,FALSE)</f>
        <v>0</v>
      </c>
      <c r="DF15" s="26">
        <f>VLOOKUP(DD15,$X$15:$AF$18,3,FALSE)</f>
        <v>0</v>
      </c>
      <c r="DG15" s="26">
        <f>VLOOKUP(DD15,$X$15:$AF$18,4,FALSE)</f>
        <v>0</v>
      </c>
      <c r="DH15" s="26">
        <f>VLOOKUP(DD15,$X$15:$AF$18,5,FALSE)</f>
        <v>0</v>
      </c>
      <c r="DI15" s="26">
        <f>VLOOKUP(DD15,$X$15:$AF$18,6,FALSE)</f>
        <v>0</v>
      </c>
      <c r="DJ15" s="26">
        <f>VLOOKUP(DD15,$X$15:$AF$18,7,FALSE)</f>
        <v>0</v>
      </c>
      <c r="DK15" s="26">
        <f>VLOOKUP(DD15,$X$15:$AF$18,8,FALSE)</f>
        <v>0</v>
      </c>
      <c r="DL15" s="26">
        <f>VLOOKUP(DD15,$X$15:$AF$18,9,FALSE)</f>
        <v>0</v>
      </c>
    </row>
    <row r="16" spans="2:116" ht="22.5" customHeight="1" x14ac:dyDescent="0.3">
      <c r="B16" s="156">
        <v>11</v>
      </c>
      <c r="C16" s="180">
        <v>46189</v>
      </c>
      <c r="D16" s="181">
        <v>0.80208333333333337</v>
      </c>
      <c r="E16" s="126" t="s">
        <v>121</v>
      </c>
      <c r="F16" s="3"/>
      <c r="G16" s="3"/>
      <c r="H16" s="127" t="s">
        <v>124</v>
      </c>
      <c r="I16" s="190" t="s">
        <v>83</v>
      </c>
      <c r="J16" s="81" t="s">
        <v>9</v>
      </c>
      <c r="K16" s="5" t="str">
        <f t="shared" ref="K16:K23" si="4">IF(F14&lt;&gt;"",IF(F14&gt;G14,E14,IF(G14&gt;F14,H14,"Empate")),"")</f>
        <v/>
      </c>
      <c r="L16" s="5" t="str">
        <f t="shared" ref="L16:L23" si="5">IF(F14&lt;&gt;"",IF(F14&lt;G14,E14,IF(G14&lt;F14,H14,"Empate")),"")</f>
        <v/>
      </c>
      <c r="N16" s="136" t="s">
        <v>139</v>
      </c>
      <c r="O16" s="120">
        <f t="shared" si="3"/>
        <v>0</v>
      </c>
      <c r="P16" s="121">
        <f t="shared" si="3"/>
        <v>0</v>
      </c>
      <c r="Q16" s="121">
        <f t="shared" si="3"/>
        <v>0</v>
      </c>
      <c r="R16" s="121">
        <f t="shared" si="3"/>
        <v>0</v>
      </c>
      <c r="S16" s="121">
        <f t="shared" si="3"/>
        <v>0</v>
      </c>
      <c r="T16" s="121">
        <f t="shared" si="3"/>
        <v>0</v>
      </c>
      <c r="U16" s="121">
        <f t="shared" si="3"/>
        <v>0</v>
      </c>
      <c r="V16" s="122">
        <f t="shared" si="3"/>
        <v>0</v>
      </c>
      <c r="X16" s="13" t="s">
        <v>128</v>
      </c>
      <c r="Y16" s="14">
        <f>DCOUNT($E$5:$F$29,$F$5,$Y19:$Y20)+DCOUNT($G$5:$H$29,$G$5,$Y19:$Y20)</f>
        <v>0</v>
      </c>
      <c r="Z16" s="14">
        <f>COUNTIF($K$6:$K$35,Y20)</f>
        <v>0</v>
      </c>
      <c r="AA16" s="14">
        <f>Y16-Z16-AB16</f>
        <v>0</v>
      </c>
      <c r="AB16" s="14">
        <f>COUNTIF($L$6:$L$35,Y20)</f>
        <v>0</v>
      </c>
      <c r="AC16" s="14">
        <f>DSUM($E$5:$F$29,$F$5,$Y19:$Y20)+DSUM($G$5:$H$29,$G$5,$Y19:$Y20)</f>
        <v>0</v>
      </c>
      <c r="AD16" s="14">
        <f>DSUM($E$5:$G$29,$G$5,$Y19:$Y20)+DSUM($F$5:$H$29,$F$5,$Y19:$Y20)</f>
        <v>0</v>
      </c>
      <c r="AE16" s="14">
        <f>AC16-AD16</f>
        <v>0</v>
      </c>
      <c r="AF16" s="15">
        <f>Z16*3+AA16*1</f>
        <v>0</v>
      </c>
      <c r="AH16" s="30" t="str">
        <f>X16</f>
        <v>TORRE</v>
      </c>
      <c r="AI16" s="31">
        <f>AF16</f>
        <v>0</v>
      </c>
      <c r="AJ16" s="29" t="str">
        <f>IF(AI16&lt;=AI15,AH16,AH15)</f>
        <v>TORRE</v>
      </c>
      <c r="AK16" s="31">
        <f>VLOOKUP(AJ16,X15:AF18,9,FALSE)</f>
        <v>0</v>
      </c>
      <c r="AL16" s="9" t="str">
        <f>AJ16</f>
        <v>TORRE</v>
      </c>
      <c r="AM16" s="31">
        <f>VLOOKUP(AL16,X15:AF18,9,FALSE)</f>
        <v>0</v>
      </c>
      <c r="AN16" s="9" t="str">
        <f>AL16</f>
        <v>TORRE</v>
      </c>
      <c r="AO16" s="31">
        <f>VLOOKUP(AN16,X15:AF18,9,FALSE)</f>
        <v>0</v>
      </c>
      <c r="AP16" s="29" t="str">
        <f>IF(AO16&gt;=AO17,AN16,AN17)</f>
        <v>TORRE</v>
      </c>
      <c r="AQ16" s="31">
        <f>VLOOKUP(AP16,X15:AF18,9,FALSE)</f>
        <v>0</v>
      </c>
      <c r="AR16" s="29" t="str">
        <f>IF(AQ16&gt;=AQ18,AP16,AP18)</f>
        <v>TORRE</v>
      </c>
      <c r="AS16" s="31">
        <f>VLOOKUP(AR16,X15:AF18,9,FALSE)</f>
        <v>0</v>
      </c>
      <c r="AU16" s="32"/>
      <c r="AV16" s="33" t="str">
        <f>AR16</f>
        <v>TORRE</v>
      </c>
      <c r="AW16" s="34">
        <f>AS16</f>
        <v>0</v>
      </c>
      <c r="AX16" s="31">
        <f>VLOOKUP(AV16,X15:AF18,8,FALSE)</f>
        <v>0</v>
      </c>
      <c r="AY16" s="29" t="str">
        <f>IF(AND(AW15=AW16,AX16&gt;AX15),AV15,AV16)</f>
        <v>TORRE</v>
      </c>
      <c r="AZ16" s="31">
        <f>VLOOKUP(AY16,X15:AF18,9,FALSE)</f>
        <v>0</v>
      </c>
      <c r="BA16" s="31">
        <f>VLOOKUP(AY16,X15:AF18,8,FALSE)</f>
        <v>0</v>
      </c>
      <c r="BB16" s="29" t="str">
        <f>IF(AND(AZ16=AZ17,BA17&gt;BA16),AY17,AY16)</f>
        <v>TORRE</v>
      </c>
      <c r="BC16" s="31"/>
      <c r="BD16" s="31"/>
      <c r="BF16" s="35">
        <f>AZ16</f>
        <v>0</v>
      </c>
      <c r="BG16" s="36" t="str">
        <f>BB16</f>
        <v>TORRE</v>
      </c>
      <c r="BI16" s="12" t="str">
        <f>BG16</f>
        <v>TORRE</v>
      </c>
      <c r="BJ16" s="25">
        <f>VLOOKUP(BI16,X15:AF18,2,FALSE)</f>
        <v>0</v>
      </c>
      <c r="BK16" s="26">
        <f>VLOOKUP(BI16,X15:AF18,3,FALSE)</f>
        <v>0</v>
      </c>
      <c r="BL16" s="26">
        <f>VLOOKUP(BI16,X15:AF18,4,FALSE)</f>
        <v>0</v>
      </c>
      <c r="BM16" s="26">
        <f>VLOOKUP(BI16,X15:AF18,5,FALSE)</f>
        <v>0</v>
      </c>
      <c r="BN16" s="26">
        <f>VLOOKUP(BI16,X15:AF18,6,FALSE)</f>
        <v>0</v>
      </c>
      <c r="BO16" s="26">
        <f>VLOOKUP(BI16,X15:AF18,7,FALSE)</f>
        <v>0</v>
      </c>
      <c r="BP16" s="26">
        <f>VLOOKUP(BI16,X15:AF18,8,FALSE)</f>
        <v>0</v>
      </c>
      <c r="BQ16" s="26">
        <f>VLOOKUP(BI16,X15:AF18,9,FALSE)</f>
        <v>0</v>
      </c>
      <c r="BR16" s="1" t="str">
        <f>BI16</f>
        <v>TORRE</v>
      </c>
      <c r="BS16" s="1">
        <f>VLOOKUP(BR16,BI15:BQ18,9,FALSE)</f>
        <v>0</v>
      </c>
      <c r="BT16" s="1">
        <f>VLOOKUP(BR16,BI15:BQ18,8,FALSE)</f>
        <v>0</v>
      </c>
      <c r="BU16" s="27" t="str">
        <f>IF(AND(BS15=BS16,BT16&gt;BT15),BR15,BR16)</f>
        <v>TORRE</v>
      </c>
      <c r="BV16" s="28">
        <f>VLOOKUP(BU16,BI15:BQ18,9,FALSE)</f>
        <v>0</v>
      </c>
      <c r="BW16" s="28">
        <f>VLOOKUP(BU16,BI15:BQ18,8,FALSE)</f>
        <v>0</v>
      </c>
      <c r="BX16" s="28" t="str">
        <f>IF(AND(BV16=BV18,BW18&gt;BW16),BU18,BU16)</f>
        <v>TORRE</v>
      </c>
      <c r="BY16" s="1">
        <f>VLOOKUP(BX16,BI15:BQ18,9,FALSE)</f>
        <v>0</v>
      </c>
      <c r="BZ16" s="11">
        <f>VLOOKUP(BX16,BI15:BQ18,8,FALSE)</f>
        <v>0</v>
      </c>
      <c r="CA16" s="1" t="str">
        <f>IF(AND(BY16=BY17,BZ17&gt;BZ16),BX17,BX16)</f>
        <v>TORRE</v>
      </c>
      <c r="CB16" s="1">
        <f>VLOOKUP(CA16,BI15:BQ18,9,FALSE)</f>
        <v>0</v>
      </c>
      <c r="CC16" s="1">
        <f>VLOOKUP(CA16,BI15:BQ18,8,FALSE)</f>
        <v>0</v>
      </c>
      <c r="CD16" s="11">
        <f>VLOOKUP(CA16,BI15:BQ18,6,FALSE)</f>
        <v>0</v>
      </c>
      <c r="CE16" s="27" t="str">
        <f>IF(AND(CB15=CB16,CC15=CC16,CD16&gt;CD15),CA15,CA16)</f>
        <v>TORRE</v>
      </c>
      <c r="CF16" s="1">
        <f>VLOOKUP(CE16,BI15:BQ18,9,FALSE)</f>
        <v>0</v>
      </c>
      <c r="CG16" s="1">
        <f>VLOOKUP(CE16,BI15:BQ18,8,FALSE)</f>
        <v>0</v>
      </c>
      <c r="CH16" s="1">
        <f>VLOOKUP(CE16,BI15:BQ18,6,FALSE)</f>
        <v>0</v>
      </c>
      <c r="CI16" s="28" t="str">
        <f>IF(AND(CF16=CF18,CG16=CG18,CH18&gt;CH16),CE18,CE16)</f>
        <v>TORRE</v>
      </c>
      <c r="CJ16" s="1">
        <f>VLOOKUP(CI16,BI15:BQ18,9,FALSE)</f>
        <v>0</v>
      </c>
      <c r="CK16" s="1">
        <f>VLOOKUP(CI16,BI15:BQ18,8,FALSE)</f>
        <v>0</v>
      </c>
      <c r="CL16" s="1">
        <f>VLOOKUP(CI16,BI15:BQ18,6,FALSE)</f>
        <v>0</v>
      </c>
      <c r="CM16" s="28" t="str">
        <f>IF(AND(CJ16=CJ17,CK16=CK17,CL17&gt;CL16),CI17,CI16)</f>
        <v>TORRE</v>
      </c>
      <c r="CN16" s="1">
        <f>VLOOKUP(CM16,BI15:BQ18,9,FALSE)</f>
        <v>0</v>
      </c>
      <c r="CO16" s="1">
        <f>VLOOKUP(CM16,BI15:BQ18,8,FALSE)</f>
        <v>0</v>
      </c>
      <c r="CP16" s="1">
        <f>VLOOKUP(CM16,BI15:BQ18,6,FALSE)</f>
        <v>0</v>
      </c>
      <c r="CQ16" s="12" t="str">
        <f>CM16</f>
        <v>TORRE</v>
      </c>
      <c r="CR16" s="25">
        <f>VLOOKUP(CQ16,$X$15:$AF$18,2,FALSE)</f>
        <v>0</v>
      </c>
      <c r="CS16" s="26">
        <f>VLOOKUP(CQ16,$X$15:$AF$18,3,FALSE)</f>
        <v>0</v>
      </c>
      <c r="CT16" s="26">
        <f>VLOOKUP(CQ16,$X$15:$AF$18,4,FALSE)</f>
        <v>0</v>
      </c>
      <c r="CU16" s="26">
        <f>VLOOKUP(CQ16,$X$15:$AF$18,5,FALSE)</f>
        <v>0</v>
      </c>
      <c r="CV16" s="26">
        <f>VLOOKUP(CQ16,$X$15:$AF$18,6,FALSE)</f>
        <v>0</v>
      </c>
      <c r="CW16" s="26">
        <f>VLOOKUP(CQ16,$X$15:$AF$18,7,FALSE)</f>
        <v>0</v>
      </c>
      <c r="CX16" s="26">
        <f>VLOOKUP(CQ16,$X$15:$AF$18,8,FALSE)</f>
        <v>0</v>
      </c>
      <c r="CY16" s="26">
        <f>VLOOKUP(CQ16,$X$15:$AF$18,9,FALSE)</f>
        <v>0</v>
      </c>
      <c r="DA16" s="1" t="str">
        <f>IF(ISNA(VLOOKUP(CQ16,K$6:L$25,1,FALSE))=TRUE,CM18,VLOOKUP(CQ16,K$6:L$25,1,FALSE))</f>
        <v>TIRES</v>
      </c>
      <c r="DB16" s="1" t="str">
        <f>IF(ISNA(VLOOKUP(CQ16,K$6:L$25,2,FALSE))=TRUE,CM18,VLOOKUP(CQ16,K$6:L$25,2,FALSE))</f>
        <v>TIRES</v>
      </c>
      <c r="DD16" s="1" t="str">
        <f>IF(DD15=CM16,CM15,IF(AND(CR17=CR16,CY17=CY16,DA17=CM17,DB17=CM16),DA17,CM16))</f>
        <v>TORRE</v>
      </c>
      <c r="DE16" s="25">
        <f>VLOOKUP(DD16,$X$15:$AF$18,2,FALSE)</f>
        <v>0</v>
      </c>
      <c r="DF16" s="26">
        <f>VLOOKUP(DD16,$X$15:$AF$18,3,FALSE)</f>
        <v>0</v>
      </c>
      <c r="DG16" s="26">
        <f>VLOOKUP(DD16,$X$15:$AF$18,4,FALSE)</f>
        <v>0</v>
      </c>
      <c r="DH16" s="26">
        <f>VLOOKUP(DD16,$X$15:$AF$18,5,FALSE)</f>
        <v>0</v>
      </c>
      <c r="DI16" s="26">
        <f>VLOOKUP(DD16,$X$15:$AF$18,6,FALSE)</f>
        <v>0</v>
      </c>
      <c r="DJ16" s="26">
        <f>VLOOKUP(DD16,$X$15:$AF$18,7,FALSE)</f>
        <v>0</v>
      </c>
      <c r="DK16" s="26">
        <f>VLOOKUP(DD16,$X$15:$AF$18,8,FALSE)</f>
        <v>0</v>
      </c>
      <c r="DL16" s="26">
        <f>VLOOKUP(DD16,$X$15:$AF$18,9,FALSE)</f>
        <v>0</v>
      </c>
    </row>
    <row r="17" spans="2:116" ht="22.5" customHeight="1" x14ac:dyDescent="0.3">
      <c r="B17" s="156">
        <v>12</v>
      </c>
      <c r="C17" s="180">
        <v>46189</v>
      </c>
      <c r="D17" s="181">
        <v>0.80208333333333337</v>
      </c>
      <c r="E17" s="126" t="s">
        <v>127</v>
      </c>
      <c r="F17" s="3"/>
      <c r="G17" s="3"/>
      <c r="H17" s="127" t="s">
        <v>139</v>
      </c>
      <c r="I17" s="190" t="s">
        <v>94</v>
      </c>
      <c r="J17" s="81" t="s">
        <v>9</v>
      </c>
      <c r="K17" s="5" t="str">
        <f t="shared" si="4"/>
        <v/>
      </c>
      <c r="L17" s="5" t="str">
        <f t="shared" si="5"/>
        <v/>
      </c>
      <c r="X17" s="13" t="s">
        <v>122</v>
      </c>
      <c r="Y17" s="14">
        <f>DCOUNT($E$5:$F$29,$F$5,$Z19:$Z20)+DCOUNT($G$5:$H$29,$G$5,$Z19:$Z20)</f>
        <v>0</v>
      </c>
      <c r="Z17" s="14">
        <f>COUNTIF($K$6:$K$35,Z20)</f>
        <v>0</v>
      </c>
      <c r="AA17" s="14">
        <f>Y17-Z17-AB17</f>
        <v>0</v>
      </c>
      <c r="AB17" s="14">
        <f>COUNTIF($L$6:$L$35,Z20)</f>
        <v>0</v>
      </c>
      <c r="AC17" s="14">
        <f>DSUM($E$5:$F$29,$F$5,$Z19:$Z20)+DSUM($G$5:$H$29,$G$5,$Z19:$Z20)</f>
        <v>0</v>
      </c>
      <c r="AD17" s="14">
        <f>DSUM($E$5:$G$29,$G$5,$Z19:$Z20)+DSUM($F$5:$H$29,$F$5,$Z19:$Z20)</f>
        <v>0</v>
      </c>
      <c r="AE17" s="14">
        <f>AC17-AD17</f>
        <v>0</v>
      </c>
      <c r="AF17" s="15">
        <f>Z17*3+AA17*1</f>
        <v>0</v>
      </c>
      <c r="AH17" s="30" t="str">
        <f>X17</f>
        <v>FONTAINHAS</v>
      </c>
      <c r="AI17" s="31">
        <f>AF17</f>
        <v>0</v>
      </c>
      <c r="AJ17" s="9" t="str">
        <f>AH17</f>
        <v>FONTAINHAS</v>
      </c>
      <c r="AK17" s="31">
        <f>VLOOKUP(AJ17,X15:AF18,9,FALSE)</f>
        <v>0</v>
      </c>
      <c r="AL17" s="29" t="str">
        <f>IF(AK17&lt;=AK15,AJ17,AJ15)</f>
        <v>FONTAINHAS</v>
      </c>
      <c r="AM17" s="31">
        <f>VLOOKUP(AL17,X15:AF18,9,FALSE)</f>
        <v>0</v>
      </c>
      <c r="AN17" s="9" t="str">
        <f>AL17</f>
        <v>FONTAINHAS</v>
      </c>
      <c r="AO17" s="31">
        <f>VLOOKUP(AN17,X15:AF18,9,FALSE)</f>
        <v>0</v>
      </c>
      <c r="AP17" s="29" t="str">
        <f>IF(AO17&lt;=AO16,AN17,AN16)</f>
        <v>FONTAINHAS</v>
      </c>
      <c r="AQ17" s="31">
        <f>VLOOKUP(AP17,X15:AF18,9,FALSE)</f>
        <v>0</v>
      </c>
      <c r="AR17" s="9" t="str">
        <f>AP17</f>
        <v>FONTAINHAS</v>
      </c>
      <c r="AS17" s="31">
        <f>VLOOKUP(AR17,X15:AF18,9,FALSE)</f>
        <v>0</v>
      </c>
      <c r="AT17" s="29" t="str">
        <f>IF(AS17&gt;=AS18,AR17,AR18)</f>
        <v>FONTAINHAS</v>
      </c>
      <c r="AU17" s="37">
        <f>VLOOKUP(AT17,X15:AF18,9,FALSE)</f>
        <v>0</v>
      </c>
      <c r="AV17" s="33" t="str">
        <f>AT17</f>
        <v>FONTAINHAS</v>
      </c>
      <c r="AW17" s="34">
        <f>AU17</f>
        <v>0</v>
      </c>
      <c r="AX17" s="31">
        <f>VLOOKUP(AV17,X15:AF18,8,FALSE)</f>
        <v>0</v>
      </c>
      <c r="AY17" s="9" t="str">
        <f>AV17</f>
        <v>FONTAINHAS</v>
      </c>
      <c r="AZ17" s="31">
        <f>VLOOKUP(AY17,X15:AF18,9,FALSE)</f>
        <v>0</v>
      </c>
      <c r="BA17" s="31">
        <f>VLOOKUP(AY17,X15:AF18,8,FALSE)</f>
        <v>0</v>
      </c>
      <c r="BB17" s="29" t="str">
        <f>IF(AND(AZ16=AZ17,BA17&gt;BA16),AY16,AY17)</f>
        <v>FONTAINHAS</v>
      </c>
      <c r="BC17" s="31">
        <f>VLOOKUP(BB17,X15:AF18,9,FALSE)</f>
        <v>0</v>
      </c>
      <c r="BD17" s="31">
        <f>VLOOKUP(BB17,X15:AF18,8,FALSE)</f>
        <v>0</v>
      </c>
      <c r="BE17" s="29" t="str">
        <f>IF(AND(BC17=BC18,BD18&gt;BD17),BB18,BB17)</f>
        <v>FONTAINHAS</v>
      </c>
      <c r="BF17" s="35">
        <f>BC17</f>
        <v>0</v>
      </c>
      <c r="BG17" s="36" t="str">
        <f>BE17</f>
        <v>FONTAINHAS</v>
      </c>
      <c r="BI17" s="12" t="str">
        <f>BG17</f>
        <v>FONTAINHAS</v>
      </c>
      <c r="BJ17" s="25">
        <f>VLOOKUP(BI17,X15:AF18,2,FALSE)</f>
        <v>0</v>
      </c>
      <c r="BK17" s="26">
        <f>VLOOKUP(BI17,X15:AF18,3,FALSE)</f>
        <v>0</v>
      </c>
      <c r="BL17" s="26">
        <f>VLOOKUP(BI17,X15:AF18,4,FALSE)</f>
        <v>0</v>
      </c>
      <c r="BM17" s="26">
        <f>VLOOKUP(BI17,X15:AF18,5,FALSE)</f>
        <v>0</v>
      </c>
      <c r="BN17" s="26">
        <f>VLOOKUP(BI17,X15:AF18,6,FALSE)</f>
        <v>0</v>
      </c>
      <c r="BO17" s="26">
        <f>VLOOKUP(BI17,X15:AF18,7,FALSE)</f>
        <v>0</v>
      </c>
      <c r="BP17" s="26">
        <f>VLOOKUP(BI17,X15:AF18,8,FALSE)</f>
        <v>0</v>
      </c>
      <c r="BQ17" s="26">
        <f>VLOOKUP(BI17,X15:AF18,9,FALSE)</f>
        <v>0</v>
      </c>
      <c r="BR17" s="1" t="str">
        <f>BI17</f>
        <v>FONTAINHAS</v>
      </c>
      <c r="BS17" s="1">
        <f>VLOOKUP(BR17,BI15:BQ18,9,FALSE)</f>
        <v>0</v>
      </c>
      <c r="BT17" s="1">
        <f>VLOOKUP(BR17,BI15:BQ18,8,FALSE)</f>
        <v>0</v>
      </c>
      <c r="BU17" s="28" t="str">
        <f>IF(AND(BS17=BS18,BT18&gt;BT17),BR18,BR17)</f>
        <v>FONTAINHAS</v>
      </c>
      <c r="BV17" s="28">
        <f>VLOOKUP(BU17,BI15:BQ18,9,FALSE)</f>
        <v>0</v>
      </c>
      <c r="BW17" s="28">
        <f>VLOOKUP(BU17,BI15:BQ18,8,FALSE)</f>
        <v>0</v>
      </c>
      <c r="BX17" s="27" t="str">
        <f>IF(AND(BV15=BV17,BW17&gt;BW15),BU15,BU17)</f>
        <v>FONTAINHAS</v>
      </c>
      <c r="BY17" s="1">
        <f>VLOOKUP(BX17,BI15:BQ18,9,FALSE)</f>
        <v>0</v>
      </c>
      <c r="BZ17" s="11">
        <f>VLOOKUP(BX17,BI15:BQ18,8,FALSE)</f>
        <v>0</v>
      </c>
      <c r="CA17" s="1" t="str">
        <f>IF(AND(BY16=BY17,BZ17&gt;BZ16),BX16,BX17)</f>
        <v>FONTAINHAS</v>
      </c>
      <c r="CB17" s="1">
        <f>VLOOKUP(CA17,BI15:BQ18,9,FALSE)</f>
        <v>0</v>
      </c>
      <c r="CC17" s="1">
        <f>VLOOKUP(CA17,BI15:BQ18,8,FALSE)</f>
        <v>0</v>
      </c>
      <c r="CD17" s="11">
        <f>VLOOKUP(CA17,BI15:BQ18,6,FALSE)</f>
        <v>0</v>
      </c>
      <c r="CE17" s="28" t="str">
        <f>IF(AND(CB17=CB18,CC17=CC18,CD18&gt;CD17),CA18,CA17)</f>
        <v>FONTAINHAS</v>
      </c>
      <c r="CF17" s="1">
        <f>VLOOKUP(CE17,BI15:BQ18,9,FALSE)</f>
        <v>0</v>
      </c>
      <c r="CG17" s="1">
        <f>VLOOKUP(CE17,BI15:BQ18,8,FALSE)</f>
        <v>0</v>
      </c>
      <c r="CH17" s="1">
        <f>VLOOKUP(CE17,BI15:BQ18,6,FALSE)</f>
        <v>0</v>
      </c>
      <c r="CI17" s="27" t="str">
        <f>IF(AND(CF15=CF17,CG15=CG17,CH17&gt;CH15),CE15,CE17)</f>
        <v>FONTAINHAS</v>
      </c>
      <c r="CJ17" s="1">
        <f>VLOOKUP(CI17,BI15:BQ18,9,FALSE)</f>
        <v>0</v>
      </c>
      <c r="CK17" s="1">
        <f>VLOOKUP(CI17,BI15:BQ18,8,FALSE)</f>
        <v>0</v>
      </c>
      <c r="CL17" s="1">
        <f>VLOOKUP(CI17,BI15:BQ18,6,FALSE)</f>
        <v>0</v>
      </c>
      <c r="CM17" s="28" t="str">
        <f>IF(AND(CJ16=CJ17,CK16=CK17,CL17&gt;CL16),CI16,CI17)</f>
        <v>FONTAINHAS</v>
      </c>
      <c r="CN17" s="1">
        <f>VLOOKUP(CM17,BI15:BQ18,9,FALSE)</f>
        <v>0</v>
      </c>
      <c r="CO17" s="1">
        <f>VLOOKUP(CM17,BI15:BQ18,8,FALSE)</f>
        <v>0</v>
      </c>
      <c r="CP17" s="1">
        <f>VLOOKUP(CM17,BI15:BQ18,6,FALSE)</f>
        <v>0</v>
      </c>
      <c r="CQ17" s="12" t="str">
        <f>CM17</f>
        <v>FONTAINHAS</v>
      </c>
      <c r="CR17" s="25">
        <f>VLOOKUP(CQ17,$X$15:$AF$18,2,FALSE)</f>
        <v>0</v>
      </c>
      <c r="CS17" s="26">
        <f>VLOOKUP(CQ17,$X$15:$AF$18,3,FALSE)</f>
        <v>0</v>
      </c>
      <c r="CT17" s="26">
        <f>VLOOKUP(CQ17,$X$15:$AF$18,4,FALSE)</f>
        <v>0</v>
      </c>
      <c r="CU17" s="26">
        <f>VLOOKUP(CQ17,$X$15:$AF$18,5,FALSE)</f>
        <v>0</v>
      </c>
      <c r="CV17" s="26">
        <f>VLOOKUP(CQ17,$X$15:$AF$18,6,FALSE)</f>
        <v>0</v>
      </c>
      <c r="CW17" s="26">
        <f>VLOOKUP(CQ17,$X$15:$AF$18,7,FALSE)</f>
        <v>0</v>
      </c>
      <c r="CX17" s="26">
        <f>VLOOKUP(CQ17,$X$15:$AF$18,8,FALSE)</f>
        <v>0</v>
      </c>
      <c r="CY17" s="26">
        <f>VLOOKUP(CQ17,$X$15:$AF$18,9,FALSE)</f>
        <v>0</v>
      </c>
      <c r="DA17" s="1" t="str">
        <f>IF(ISNA(VLOOKUP(CQ17,K$6:L$25,1,FALSE))=TRUE,CM18,VLOOKUP(CQ17,K$6:L$25,1,FALSE))</f>
        <v>TIRES</v>
      </c>
      <c r="DB17" s="1" t="str">
        <f>IF(ISNA(VLOOKUP(CQ17,K$6:L$25,2,FALSE))=TRUE,CM18,VLOOKUP(CQ17,K$6:L$25,2,FALSE))</f>
        <v>TIRES</v>
      </c>
      <c r="DD17" s="1" t="str">
        <f>IF(DD16=CM17,CM16,IF(AND(CR18=CR17,CY18=CY17,DA18=CM18,DB18=CM17),DA18,CM17))</f>
        <v>FONTAINHAS</v>
      </c>
      <c r="DE17" s="25">
        <f>VLOOKUP(DD17,$X$15:$AF$18,2,FALSE)</f>
        <v>0</v>
      </c>
      <c r="DF17" s="26">
        <f>VLOOKUP(DD17,$X$15:$AF$18,3,FALSE)</f>
        <v>0</v>
      </c>
      <c r="DG17" s="26">
        <f>VLOOKUP(DD17,$X$15:$AF$18,4,FALSE)</f>
        <v>0</v>
      </c>
      <c r="DH17" s="26">
        <f>VLOOKUP(DD17,$X$15:$AF$18,5,FALSE)</f>
        <v>0</v>
      </c>
      <c r="DI17" s="26">
        <f>VLOOKUP(DD17,$X$15:$AF$18,6,FALSE)</f>
        <v>0</v>
      </c>
      <c r="DJ17" s="26">
        <f>VLOOKUP(DD17,$X$15:$AF$18,7,FALSE)</f>
        <v>0</v>
      </c>
      <c r="DK17" s="26">
        <f>VLOOKUP(DD17,$X$15:$AF$18,8,FALSE)</f>
        <v>0</v>
      </c>
      <c r="DL17" s="26">
        <f>VLOOKUP(DD17,$X$15:$AF$18,9,FALSE)</f>
        <v>0</v>
      </c>
    </row>
    <row r="18" spans="2:116" ht="22.5" customHeight="1" x14ac:dyDescent="0.3">
      <c r="B18" s="156">
        <v>13</v>
      </c>
      <c r="C18" s="182">
        <v>46189</v>
      </c>
      <c r="D18" s="183">
        <v>0.80208333333333337</v>
      </c>
      <c r="E18" s="128" t="s">
        <v>125</v>
      </c>
      <c r="F18" s="3"/>
      <c r="G18" s="3"/>
      <c r="H18" s="129" t="s">
        <v>122</v>
      </c>
      <c r="I18" s="191" t="s">
        <v>80</v>
      </c>
      <c r="J18" s="82" t="s">
        <v>10</v>
      </c>
      <c r="K18" s="5" t="str">
        <f t="shared" si="4"/>
        <v/>
      </c>
      <c r="L18" s="5" t="str">
        <f t="shared" si="5"/>
        <v/>
      </c>
      <c r="N18" s="84" t="s">
        <v>10</v>
      </c>
      <c r="O18" s="55" t="s">
        <v>17</v>
      </c>
      <c r="P18" s="56" t="s">
        <v>18</v>
      </c>
      <c r="Q18" s="56" t="s">
        <v>12</v>
      </c>
      <c r="R18" s="56" t="s">
        <v>11</v>
      </c>
      <c r="S18" s="56" t="s">
        <v>3</v>
      </c>
      <c r="T18" s="56" t="s">
        <v>4</v>
      </c>
      <c r="U18" s="56" t="s">
        <v>19</v>
      </c>
      <c r="V18" s="57" t="s">
        <v>20</v>
      </c>
      <c r="X18" s="4" t="s">
        <v>132</v>
      </c>
      <c r="Y18" s="38">
        <f>DCOUNT($E$5:$F$29,$F$5,$AA19:$AA20)+DCOUNT($G$5:$H$29,$G$5,$AA19:$AA20)</f>
        <v>0</v>
      </c>
      <c r="Z18" s="38">
        <f>COUNTIF($K$6:$K$35,AA20)</f>
        <v>0</v>
      </c>
      <c r="AA18" s="38">
        <f>Y18-Z18-AB18</f>
        <v>0</v>
      </c>
      <c r="AB18" s="38">
        <f>COUNTIF($L$6:$L$35,AA20)</f>
        <v>0</v>
      </c>
      <c r="AC18" s="38">
        <f>DSUM($E$5:$F$29,$F$5,$AA19:$AA20)+DSUM($G$5:$H$29,$G$5,$AA19:$AA20)</f>
        <v>0</v>
      </c>
      <c r="AD18" s="38">
        <f>DSUM($E$5:$G$29,$G$5,$AA19:$AA20)+DSUM($F$5:$H$29,$F$5,$AA19:$AA20)</f>
        <v>0</v>
      </c>
      <c r="AE18" s="38">
        <f>AC18-AD18</f>
        <v>0</v>
      </c>
      <c r="AF18" s="39">
        <f>Z18*3+AA18*1</f>
        <v>0</v>
      </c>
      <c r="AH18" s="40" t="str">
        <f>X18</f>
        <v>TIRES</v>
      </c>
      <c r="AI18" s="41">
        <f>AF18</f>
        <v>0</v>
      </c>
      <c r="AJ18" s="42" t="str">
        <f>AH18</f>
        <v>TIRES</v>
      </c>
      <c r="AK18" s="41">
        <f>VLOOKUP(AJ18,X15:AF18,9,FALSE)</f>
        <v>0</v>
      </c>
      <c r="AL18" s="42" t="str">
        <f>AJ18</f>
        <v>TIRES</v>
      </c>
      <c r="AM18" s="41">
        <f>VLOOKUP(AL18,X15:AF18,9,FALSE)</f>
        <v>0</v>
      </c>
      <c r="AN18" s="43" t="str">
        <f>IF(AM18&lt;=AM15,AL18,AL15)</f>
        <v>TIRES</v>
      </c>
      <c r="AO18" s="41">
        <f>VLOOKUP(AN18,X15:AF18,9,FALSE)</f>
        <v>0</v>
      </c>
      <c r="AP18" s="42" t="str">
        <f>AN18</f>
        <v>TIRES</v>
      </c>
      <c r="AQ18" s="41">
        <f>VLOOKUP(AP18,X15:AF18,9,FALSE)</f>
        <v>0</v>
      </c>
      <c r="AR18" s="43" t="str">
        <f>IF(AQ18&lt;=AQ16,AP18,AP16)</f>
        <v>TIRES</v>
      </c>
      <c r="AS18" s="41">
        <f>VLOOKUP(AR18,X15:AF18,9,FALSE)</f>
        <v>0</v>
      </c>
      <c r="AT18" s="43" t="str">
        <f>IF(AS18&lt;=AS17,AR18,AR17)</f>
        <v>TIRES</v>
      </c>
      <c r="AU18" s="44">
        <f>VLOOKUP(AT18,X15:AF18,9,FALSE)</f>
        <v>0</v>
      </c>
      <c r="AV18" s="45" t="str">
        <f>AT18</f>
        <v>TIRES</v>
      </c>
      <c r="AW18" s="46">
        <f>AU18</f>
        <v>0</v>
      </c>
      <c r="AX18" s="41">
        <f>VLOOKUP(AV18,X15:AF18,8,FALSE)</f>
        <v>0</v>
      </c>
      <c r="AY18" s="42" t="str">
        <f>AV18</f>
        <v>TIRES</v>
      </c>
      <c r="AZ18" s="41">
        <f>VLOOKUP(AY18,X15:AF18,9,FALSE)</f>
        <v>0</v>
      </c>
      <c r="BA18" s="41">
        <f>VLOOKUP(AY18,X15:AF18,8,FALSE)</f>
        <v>0</v>
      </c>
      <c r="BB18" s="42" t="str">
        <f>AY18</f>
        <v>TIRES</v>
      </c>
      <c r="BC18" s="41">
        <f>VLOOKUP(BB18,X15:AF18,9,FALSE)</f>
        <v>0</v>
      </c>
      <c r="BD18" s="41">
        <f>VLOOKUP(BB18,X15:AF18,8,FALSE)</f>
        <v>0</v>
      </c>
      <c r="BE18" s="43" t="str">
        <f>IF(AND(BC17=BC18,BD18&gt;BD17),BB17,BB18)</f>
        <v>TIRES</v>
      </c>
      <c r="BF18" s="47">
        <f>VLOOKUP(BE18,X15:AF18,9,FALSE)</f>
        <v>0</v>
      </c>
      <c r="BG18" s="48" t="str">
        <f>BE18</f>
        <v>TIRES</v>
      </c>
      <c r="BI18" s="12" t="str">
        <f>BG18</f>
        <v>TIRES</v>
      </c>
      <c r="BJ18" s="25">
        <f>VLOOKUP(BI18,X15:AF18,2,FALSE)</f>
        <v>0</v>
      </c>
      <c r="BK18" s="26">
        <f>VLOOKUP(BI18,X15:AF18,3,FALSE)</f>
        <v>0</v>
      </c>
      <c r="BL18" s="26">
        <f>VLOOKUP(BI18,X15:AF18,4,FALSE)</f>
        <v>0</v>
      </c>
      <c r="BM18" s="26">
        <f>VLOOKUP(BI18,X15:AF18,5,FALSE)</f>
        <v>0</v>
      </c>
      <c r="BN18" s="26">
        <f>VLOOKUP(BI18,X15:AF18,6,FALSE)</f>
        <v>0</v>
      </c>
      <c r="BO18" s="26">
        <f>VLOOKUP(BI18,X15:AF18,7,FALSE)</f>
        <v>0</v>
      </c>
      <c r="BP18" s="26">
        <f>VLOOKUP(BI18,X15:AF18,8,FALSE)</f>
        <v>0</v>
      </c>
      <c r="BQ18" s="26">
        <f>VLOOKUP(BI18,X15:AF18,9,FALSE)</f>
        <v>0</v>
      </c>
      <c r="BR18" s="1" t="str">
        <f>BI18</f>
        <v>TIRES</v>
      </c>
      <c r="BS18" s="1">
        <f>VLOOKUP(BR18,BI15:BQ18,9,FALSE)</f>
        <v>0</v>
      </c>
      <c r="BT18" s="1">
        <f>VLOOKUP(BR18,BI15:BQ18,8,FALSE)</f>
        <v>0</v>
      </c>
      <c r="BU18" s="28" t="str">
        <f>IF(AND(BS17=BS18,BT18&gt;BT17),BR17,BR18)</f>
        <v>TIRES</v>
      </c>
      <c r="BV18" s="28">
        <f>VLOOKUP(BU18,BI15:BQ18,9,FALSE)</f>
        <v>0</v>
      </c>
      <c r="BW18" s="28">
        <f>VLOOKUP(BU18,BI15:BQ18,8,FALSE)</f>
        <v>0</v>
      </c>
      <c r="BX18" s="28" t="str">
        <f>IF(AND(BV16=BV18,BW18&gt;BW16),BU16,BU18)</f>
        <v>TIRES</v>
      </c>
      <c r="BY18" s="1">
        <f>VLOOKUP(BX18,BI15:BQ18,9,FALSE)</f>
        <v>0</v>
      </c>
      <c r="BZ18" s="11">
        <f>VLOOKUP(BX18,BI15:BQ18,8,FALSE)</f>
        <v>0</v>
      </c>
      <c r="CA18" s="29" t="str">
        <f>IF(AND(BY15=BY18,BZ18&gt;BZ15),BX15,BX18)</f>
        <v>TIRES</v>
      </c>
      <c r="CB18" s="1">
        <f>VLOOKUP(CA18,BI15:BQ18,9,FALSE)</f>
        <v>0</v>
      </c>
      <c r="CC18" s="1">
        <f>VLOOKUP(CA18,BI15:BQ18,8,FALSE)</f>
        <v>0</v>
      </c>
      <c r="CD18" s="11">
        <f>VLOOKUP(CA18,BI15:BQ18,6,FALSE)</f>
        <v>0</v>
      </c>
      <c r="CE18" s="28" t="str">
        <f>IF(AND(CB17=CB18,CC17=CC18,CD18&gt;CD17),CA17,CA18)</f>
        <v>TIRES</v>
      </c>
      <c r="CF18" s="1">
        <f>VLOOKUP(CE18,BI15:BQ18,9,FALSE)</f>
        <v>0</v>
      </c>
      <c r="CG18" s="1">
        <f>VLOOKUP(CE18,BI15:BQ18,8,FALSE)</f>
        <v>0</v>
      </c>
      <c r="CH18" s="1">
        <f>VLOOKUP(CE18,BI15:BQ18,6,FALSE)</f>
        <v>0</v>
      </c>
      <c r="CI18" s="28" t="str">
        <f>IF(AND(CF16=CF18,CG16=CG18,CH18&gt;CH16),CE16,CE18)</f>
        <v>TIRES</v>
      </c>
      <c r="CJ18" s="1">
        <f>VLOOKUP(CI18,BI15:BQ18,9,FALSE)</f>
        <v>0</v>
      </c>
      <c r="CK18" s="1">
        <f>VLOOKUP(CI18,BI15:BQ18,8,FALSE)</f>
        <v>0</v>
      </c>
      <c r="CL18" s="1">
        <f>VLOOKUP(CI18,BI15:BQ18,6,FALSE)</f>
        <v>0</v>
      </c>
      <c r="CM18" s="27" t="str">
        <f>IF(AND(CJ15=CJ18,CK15=CK18,CL18&gt;CL15),CI15,CI18)</f>
        <v>TIRES</v>
      </c>
      <c r="CN18" s="1">
        <f>VLOOKUP(CM18,BI15:BQ18,9,FALSE)</f>
        <v>0</v>
      </c>
      <c r="CO18" s="1">
        <f>VLOOKUP(CM18,BI15:BQ18,8,FALSE)</f>
        <v>0</v>
      </c>
      <c r="CP18" s="1">
        <f>VLOOKUP(CM18,BI15:BQ18,6,FALSE)</f>
        <v>0</v>
      </c>
      <c r="CQ18" s="12" t="str">
        <f>CM18</f>
        <v>TIRES</v>
      </c>
      <c r="CR18" s="25">
        <f>VLOOKUP(CQ18,$X$15:$AF$18,2,FALSE)</f>
        <v>0</v>
      </c>
      <c r="CS18" s="26">
        <f>VLOOKUP(CQ18,$X$15:$AF$18,3,FALSE)</f>
        <v>0</v>
      </c>
      <c r="CT18" s="26">
        <f>VLOOKUP(CQ18,$X$15:$AF$18,4,FALSE)</f>
        <v>0</v>
      </c>
      <c r="CU18" s="26">
        <f>VLOOKUP(CQ18,$X$15:$AF$18,5,FALSE)</f>
        <v>0</v>
      </c>
      <c r="CV18" s="26">
        <f>VLOOKUP(CQ18,$X$15:$AF$18,6,FALSE)</f>
        <v>0</v>
      </c>
      <c r="CW18" s="26">
        <f>VLOOKUP(CQ18,$X$15:$AF$18,7,FALSE)</f>
        <v>0</v>
      </c>
      <c r="CX18" s="26">
        <f>VLOOKUP(CQ18,$X$15:$AF$18,8,FALSE)</f>
        <v>0</v>
      </c>
      <c r="CY18" s="26">
        <f>VLOOKUP(CQ18,$X$15:$AF$18,9,FALSE)</f>
        <v>0</v>
      </c>
      <c r="DA18" s="1" t="str">
        <f>IF(ISNA(VLOOKUP(CQ18,K$6:L$25,1,FALSE))=TRUE,CM18,VLOOKUP(CQ18,K$6:L$25,1,FALSE))</f>
        <v>TIRES</v>
      </c>
      <c r="DB18" s="1" t="str">
        <f>IF(ISNA(VLOOKUP(CQ18,K$6:L$25,2,FALSE))=TRUE,CM18,VLOOKUP(CQ18,K$6:L$25,2,FALSE))</f>
        <v>TIRES</v>
      </c>
      <c r="DD18" s="1" t="str">
        <f>IF(DD17=CM18,CM17,IF(AND(CR19=CR18,CY19=CY18,DA19=CM19,DB19=CM18),DA19,CM18))</f>
        <v>TIRES</v>
      </c>
      <c r="DE18" s="25">
        <f>VLOOKUP(DD18,$X$15:$AF$18,2,FALSE)</f>
        <v>0</v>
      </c>
      <c r="DF18" s="26">
        <f>VLOOKUP(DD18,$X$15:$AF$18,3,FALSE)</f>
        <v>0</v>
      </c>
      <c r="DG18" s="26">
        <f>VLOOKUP(DD18,$X$15:$AF$18,4,FALSE)</f>
        <v>0</v>
      </c>
      <c r="DH18" s="26">
        <f>VLOOKUP(DD18,$X$15:$AF$18,5,FALSE)</f>
        <v>0</v>
      </c>
      <c r="DI18" s="26">
        <f>VLOOKUP(DD18,$X$15:$AF$18,6,FALSE)</f>
        <v>0</v>
      </c>
      <c r="DJ18" s="26">
        <f>VLOOKUP(DD18,$X$15:$AF$18,7,FALSE)</f>
        <v>0</v>
      </c>
      <c r="DK18" s="26">
        <f>VLOOKUP(DD18,$X$15:$AF$18,8,FALSE)</f>
        <v>0</v>
      </c>
      <c r="DL18" s="26">
        <f>VLOOKUP(DD18,$X$15:$AF$18,9,FALSE)</f>
        <v>0</v>
      </c>
    </row>
    <row r="19" spans="2:116" ht="22.5" customHeight="1" x14ac:dyDescent="0.3">
      <c r="B19" s="156">
        <v>14</v>
      </c>
      <c r="C19" s="182">
        <v>46189</v>
      </c>
      <c r="D19" s="183">
        <v>0.80208333333333337</v>
      </c>
      <c r="E19" s="128" t="s">
        <v>129</v>
      </c>
      <c r="F19" s="3"/>
      <c r="G19" s="3"/>
      <c r="H19" s="129" t="s">
        <v>132</v>
      </c>
      <c r="I19" s="191" t="s">
        <v>141</v>
      </c>
      <c r="J19" s="82" t="s">
        <v>10</v>
      </c>
      <c r="K19" s="5" t="str">
        <f t="shared" si="4"/>
        <v/>
      </c>
      <c r="L19" s="5" t="str">
        <f t="shared" si="5"/>
        <v/>
      </c>
      <c r="N19" s="137" t="s">
        <v>125</v>
      </c>
      <c r="O19" s="114">
        <f t="shared" ref="N19:V22" si="6">DE22</f>
        <v>0</v>
      </c>
      <c r="P19" s="115">
        <f t="shared" si="6"/>
        <v>0</v>
      </c>
      <c r="Q19" s="115">
        <f t="shared" si="6"/>
        <v>0</v>
      </c>
      <c r="R19" s="115">
        <f t="shared" si="6"/>
        <v>0</v>
      </c>
      <c r="S19" s="115">
        <f t="shared" si="6"/>
        <v>0</v>
      </c>
      <c r="T19" s="115">
        <f t="shared" si="6"/>
        <v>0</v>
      </c>
      <c r="U19" s="115">
        <f t="shared" si="6"/>
        <v>0</v>
      </c>
      <c r="V19" s="116">
        <f t="shared" si="6"/>
        <v>0</v>
      </c>
      <c r="X19" s="49" t="s">
        <v>75</v>
      </c>
      <c r="Y19" s="49" t="s">
        <v>75</v>
      </c>
      <c r="Z19" s="49" t="s">
        <v>75</v>
      </c>
      <c r="AA19" s="49" t="s">
        <v>75</v>
      </c>
      <c r="AB19" s="14"/>
      <c r="AC19" s="14"/>
      <c r="AD19" s="14"/>
      <c r="AE19" s="14"/>
      <c r="AF19" s="14"/>
    </row>
    <row r="20" spans="2:116" ht="22.5" customHeight="1" x14ac:dyDescent="0.3">
      <c r="B20" s="156">
        <v>15</v>
      </c>
      <c r="C20" s="195">
        <v>46189</v>
      </c>
      <c r="D20" s="196">
        <v>0.80208333333333337</v>
      </c>
      <c r="E20" s="130" t="s">
        <v>123</v>
      </c>
      <c r="F20" s="3"/>
      <c r="G20" s="3"/>
      <c r="H20" s="131" t="s">
        <v>140</v>
      </c>
      <c r="I20" s="193" t="s">
        <v>64</v>
      </c>
      <c r="J20" s="83" t="s">
        <v>11</v>
      </c>
      <c r="K20" s="5" t="str">
        <f t="shared" si="4"/>
        <v/>
      </c>
      <c r="L20" s="5" t="str">
        <f t="shared" si="5"/>
        <v/>
      </c>
      <c r="N20" s="138" t="str">
        <f t="shared" si="6"/>
        <v>ALCOITÃO</v>
      </c>
      <c r="O20" s="117">
        <f t="shared" si="6"/>
        <v>0</v>
      </c>
      <c r="P20" s="118">
        <f t="shared" si="6"/>
        <v>0</v>
      </c>
      <c r="Q20" s="118">
        <f t="shared" si="6"/>
        <v>0</v>
      </c>
      <c r="R20" s="118">
        <f t="shared" si="6"/>
        <v>0</v>
      </c>
      <c r="S20" s="118">
        <f t="shared" si="6"/>
        <v>0</v>
      </c>
      <c r="T20" s="118">
        <f t="shared" si="6"/>
        <v>0</v>
      </c>
      <c r="U20" s="118">
        <f t="shared" si="6"/>
        <v>0</v>
      </c>
      <c r="V20" s="119">
        <f t="shared" si="6"/>
        <v>0</v>
      </c>
      <c r="X20" s="14" t="s">
        <v>121</v>
      </c>
      <c r="Y20" s="14" t="s">
        <v>128</v>
      </c>
      <c r="Z20" s="14" t="s">
        <v>122</v>
      </c>
      <c r="AA20" s="14" t="s">
        <v>132</v>
      </c>
      <c r="AB20" s="14"/>
      <c r="AC20" s="14"/>
      <c r="AD20" s="14"/>
      <c r="AE20" s="14"/>
      <c r="AF20" s="14"/>
    </row>
    <row r="21" spans="2:116" ht="22.5" customHeight="1" x14ac:dyDescent="0.2">
      <c r="B21" s="184">
        <v>16</v>
      </c>
      <c r="C21" s="197">
        <v>46189</v>
      </c>
      <c r="D21" s="198">
        <v>0.80208333333333337</v>
      </c>
      <c r="E21" s="150" t="s">
        <v>130</v>
      </c>
      <c r="F21" s="154"/>
      <c r="G21" s="154"/>
      <c r="H21" s="152" t="s">
        <v>134</v>
      </c>
      <c r="I21" s="194" t="s">
        <v>97</v>
      </c>
      <c r="J21" s="153" t="s">
        <v>11</v>
      </c>
      <c r="K21" s="5" t="str">
        <f t="shared" si="4"/>
        <v/>
      </c>
      <c r="L21" s="5" t="str">
        <f t="shared" si="5"/>
        <v/>
      </c>
      <c r="N21" s="138" t="s">
        <v>122</v>
      </c>
      <c r="O21" s="117">
        <f t="shared" si="6"/>
        <v>0</v>
      </c>
      <c r="P21" s="118">
        <f t="shared" si="6"/>
        <v>0</v>
      </c>
      <c r="Q21" s="118">
        <f t="shared" si="6"/>
        <v>0</v>
      </c>
      <c r="R21" s="118">
        <f t="shared" si="6"/>
        <v>0</v>
      </c>
      <c r="S21" s="118">
        <f t="shared" si="6"/>
        <v>0</v>
      </c>
      <c r="T21" s="118">
        <f t="shared" si="6"/>
        <v>0</v>
      </c>
      <c r="U21" s="118">
        <f t="shared" si="6"/>
        <v>0</v>
      </c>
      <c r="V21" s="119">
        <f t="shared" si="6"/>
        <v>0</v>
      </c>
      <c r="X21" s="6"/>
      <c r="Y21" s="7" t="s">
        <v>17</v>
      </c>
      <c r="Z21" s="7" t="s">
        <v>18</v>
      </c>
      <c r="AA21" s="7" t="s">
        <v>12</v>
      </c>
      <c r="AB21" s="7" t="s">
        <v>11</v>
      </c>
      <c r="AC21" s="7" t="s">
        <v>3</v>
      </c>
      <c r="AD21" s="7" t="s">
        <v>4</v>
      </c>
      <c r="AE21" s="7" t="s">
        <v>19</v>
      </c>
      <c r="AF21" s="8" t="s">
        <v>20</v>
      </c>
      <c r="BI21" s="9"/>
      <c r="BJ21" s="10" t="s">
        <v>17</v>
      </c>
      <c r="BK21" s="10" t="s">
        <v>18</v>
      </c>
      <c r="BL21" s="10" t="s">
        <v>12</v>
      </c>
      <c r="BM21" s="10" t="s">
        <v>11</v>
      </c>
      <c r="BN21" s="10" t="s">
        <v>3</v>
      </c>
      <c r="BO21" s="10" t="s">
        <v>4</v>
      </c>
      <c r="BP21" s="10" t="s">
        <v>19</v>
      </c>
      <c r="BQ21" s="10" t="s">
        <v>20</v>
      </c>
      <c r="BR21" s="11"/>
      <c r="BS21" s="11"/>
      <c r="BT21" s="11"/>
      <c r="BU21" s="11"/>
      <c r="BV21" s="11"/>
      <c r="BW21" s="11"/>
      <c r="BX21" s="11"/>
      <c r="BY21" s="12"/>
      <c r="BZ21" s="12"/>
      <c r="CQ21" s="9"/>
      <c r="CR21" s="10" t="s">
        <v>17</v>
      </c>
      <c r="CS21" s="10" t="s">
        <v>18</v>
      </c>
      <c r="CT21" s="10" t="s">
        <v>12</v>
      </c>
      <c r="CU21" s="10" t="s">
        <v>11</v>
      </c>
      <c r="CV21" s="10" t="s">
        <v>3</v>
      </c>
      <c r="CW21" s="10" t="s">
        <v>4</v>
      </c>
      <c r="CX21" s="10" t="s">
        <v>19</v>
      </c>
      <c r="CY21" s="10" t="s">
        <v>20</v>
      </c>
      <c r="DE21" s="10" t="s">
        <v>17</v>
      </c>
      <c r="DF21" s="10" t="s">
        <v>18</v>
      </c>
      <c r="DG21" s="10" t="s">
        <v>12</v>
      </c>
      <c r="DH21" s="10" t="s">
        <v>11</v>
      </c>
      <c r="DI21" s="10" t="s">
        <v>3</v>
      </c>
      <c r="DJ21" s="10" t="s">
        <v>4</v>
      </c>
      <c r="DK21" s="10" t="s">
        <v>19</v>
      </c>
      <c r="DL21" s="10" t="s">
        <v>20</v>
      </c>
    </row>
    <row r="22" spans="2:116" ht="22.5" customHeight="1" x14ac:dyDescent="0.3">
      <c r="B22" s="185">
        <v>17</v>
      </c>
      <c r="C22" s="186">
        <v>46190</v>
      </c>
      <c r="D22" s="187">
        <v>0.80208333333333337</v>
      </c>
      <c r="E22" s="148" t="s">
        <v>119</v>
      </c>
      <c r="F22" s="147"/>
      <c r="G22" s="147"/>
      <c r="H22" s="148" t="s">
        <v>133</v>
      </c>
      <c r="I22" s="192" t="s">
        <v>91</v>
      </c>
      <c r="J22" s="149" t="s">
        <v>8</v>
      </c>
      <c r="K22" s="5" t="str">
        <f t="shared" si="4"/>
        <v/>
      </c>
      <c r="L22" s="5" t="str">
        <f t="shared" si="5"/>
        <v/>
      </c>
      <c r="N22" s="139" t="s">
        <v>132</v>
      </c>
      <c r="O22" s="120">
        <f t="shared" si="6"/>
        <v>0</v>
      </c>
      <c r="P22" s="121">
        <f t="shared" si="6"/>
        <v>0</v>
      </c>
      <c r="Q22" s="121">
        <f t="shared" si="6"/>
        <v>0</v>
      </c>
      <c r="R22" s="121">
        <f t="shared" si="6"/>
        <v>0</v>
      </c>
      <c r="S22" s="121">
        <f t="shared" si="6"/>
        <v>0</v>
      </c>
      <c r="T22" s="121">
        <f t="shared" si="6"/>
        <v>0</v>
      </c>
      <c r="U22" s="121">
        <f t="shared" si="6"/>
        <v>0</v>
      </c>
      <c r="V22" s="122">
        <f t="shared" si="6"/>
        <v>0</v>
      </c>
      <c r="X22" s="13" t="s">
        <v>123</v>
      </c>
      <c r="Y22" s="14">
        <f>DCOUNT($E$5:$F$29,$F$5,$X26:$X27)+DCOUNT($G$5:$H$29,$G$5,$X26:$X27)</f>
        <v>0</v>
      </c>
      <c r="Z22" s="14">
        <f>COUNTIF($K$6:$K$35,X27)</f>
        <v>0</v>
      </c>
      <c r="AA22" s="14">
        <f>Y22-Z22-AB22</f>
        <v>0</v>
      </c>
      <c r="AB22" s="14">
        <f>COUNTIF($L$6:$L$35,X27)</f>
        <v>0</v>
      </c>
      <c r="AC22" s="14">
        <f>DSUM($E$5:$F$29,$F$5,$X26:$X27)+DSUM($G$5:$H$29,$G$5,$X26:$X27)</f>
        <v>0</v>
      </c>
      <c r="AD22" s="14">
        <f>DSUM($E$5:$G$29,$G$5,$X26:$X27)+DSUM($F$5:$H$29,$F$5,$X26:$X27)</f>
        <v>0</v>
      </c>
      <c r="AE22" s="14">
        <f>AC22-AD22</f>
        <v>0</v>
      </c>
      <c r="AF22" s="15">
        <f>Z22*3+AA22*1</f>
        <v>0</v>
      </c>
      <c r="AH22" s="16" t="str">
        <f>X22</f>
        <v>ESTORIL PRAIA</v>
      </c>
      <c r="AI22" s="17">
        <f>AF22</f>
        <v>0</v>
      </c>
      <c r="AJ22" s="18" t="str">
        <f>IF(AI22&gt;=AI23,AH22,AH23)</f>
        <v>ESTORIL PRAIA</v>
      </c>
      <c r="AK22" s="17">
        <f>VLOOKUP(AJ22,X22:AF25,9,FALSE)</f>
        <v>0</v>
      </c>
      <c r="AL22" s="18" t="str">
        <f>IF(AK22&gt;=AK24,AJ22,AJ24)</f>
        <v>ESTORIL PRAIA</v>
      </c>
      <c r="AM22" s="17">
        <f>VLOOKUP(AL22,X22:AF25,9,FALSE)</f>
        <v>0</v>
      </c>
      <c r="AN22" s="18" t="str">
        <f>IF(AM22&gt;=AM25,AL22,AL25)</f>
        <v>ESTORIL PRAIA</v>
      </c>
      <c r="AO22" s="17">
        <f>VLOOKUP(AN22,X22:AF25,9,FALSE)</f>
        <v>0</v>
      </c>
      <c r="AP22" s="18"/>
      <c r="AQ22" s="19"/>
      <c r="AR22" s="19"/>
      <c r="AS22" s="19"/>
      <c r="AT22" s="19"/>
      <c r="AU22" s="20"/>
      <c r="AV22" s="21" t="str">
        <f>AN22</f>
        <v>ESTORIL PRAIA</v>
      </c>
      <c r="AW22" s="22">
        <f>AO22</f>
        <v>0</v>
      </c>
      <c r="AX22" s="17">
        <f>VLOOKUP(AV22,X22:AF25,8,FALSE)</f>
        <v>0</v>
      </c>
      <c r="AY22" s="18" t="str">
        <f>IF(AND(AW22=AW23,AX23&gt;AX22),AV23,AV22)</f>
        <v>ESTORIL PRAIA</v>
      </c>
      <c r="AZ22" s="17"/>
      <c r="BA22" s="17"/>
      <c r="BB22" s="19"/>
      <c r="BC22" s="19"/>
      <c r="BD22" s="19"/>
      <c r="BE22" s="19"/>
      <c r="BF22" s="23">
        <f>AW22</f>
        <v>0</v>
      </c>
      <c r="BG22" s="24" t="str">
        <f>AY22</f>
        <v>ESTORIL PRAIA</v>
      </c>
      <c r="BI22" s="12" t="str">
        <f>BG22</f>
        <v>ESTORIL PRAIA</v>
      </c>
      <c r="BJ22" s="25">
        <f>VLOOKUP(BI22,X22:AF25,2,FALSE)</f>
        <v>0</v>
      </c>
      <c r="BK22" s="26">
        <f>VLOOKUP(BI22,X22:AF25,3,FALSE)</f>
        <v>0</v>
      </c>
      <c r="BL22" s="26">
        <f>VLOOKUP(BI22,X22:AF25,4,FALSE)</f>
        <v>0</v>
      </c>
      <c r="BM22" s="26">
        <f>VLOOKUP(BI22,X22:AF25,5,FALSE)</f>
        <v>0</v>
      </c>
      <c r="BN22" s="26">
        <f>VLOOKUP(BI22,X22:AF25,6,FALSE)</f>
        <v>0</v>
      </c>
      <c r="BO22" s="26">
        <f>VLOOKUP(BI22,X22:AF25,7,FALSE)</f>
        <v>0</v>
      </c>
      <c r="BP22" s="26">
        <f>VLOOKUP(BI22,X22:AF25,8,FALSE)</f>
        <v>0</v>
      </c>
      <c r="BQ22" s="26">
        <f>VLOOKUP(BI22,X22:AF25,9,FALSE)</f>
        <v>0</v>
      </c>
      <c r="BR22" s="1" t="str">
        <f>BI22</f>
        <v>ESTORIL PRAIA</v>
      </c>
      <c r="BS22" s="1">
        <f>VLOOKUP(BR22,BI22:BQ25,9,FALSE)</f>
        <v>0</v>
      </c>
      <c r="BT22" s="1">
        <f>VLOOKUP(BR22,BI22:BQ25,8,FALSE)</f>
        <v>0</v>
      </c>
      <c r="BU22" s="27" t="str">
        <f>IF(AND(BS22=BS23,BT23&gt;BT22),BR23,BR22)</f>
        <v>ESTORIL PRAIA</v>
      </c>
      <c r="BV22" s="28">
        <f>VLOOKUP(BU22,BI22:BQ25,9,FALSE)</f>
        <v>0</v>
      </c>
      <c r="BW22" s="28">
        <f>VLOOKUP(BU22,BI22:BQ25,8,FALSE)</f>
        <v>0</v>
      </c>
      <c r="BX22" s="27" t="str">
        <f>IF(AND(BV22=BV24,BW24&gt;BW22),BU24,BU22)</f>
        <v>ESTORIL PRAIA</v>
      </c>
      <c r="BY22" s="1">
        <f>VLOOKUP(BX22,BI22:BQ25,9,FALSE)</f>
        <v>0</v>
      </c>
      <c r="BZ22" s="11">
        <f>VLOOKUP(BX22,BI22:BQ25,8,FALSE)</f>
        <v>0</v>
      </c>
      <c r="CA22" s="29" t="str">
        <f>IF(AND(BY22=BY25,BZ25&gt;BZ22),BX25,BX22)</f>
        <v>ESTORIL PRAIA</v>
      </c>
      <c r="CB22" s="1">
        <f>VLOOKUP(CA22,BI22:BQ25,9,FALSE)</f>
        <v>0</v>
      </c>
      <c r="CC22" s="1">
        <f>VLOOKUP(CA22,BI22:BQ25,8,FALSE)</f>
        <v>0</v>
      </c>
      <c r="CD22" s="11">
        <f>VLOOKUP(CA22,BI22:BQ25,6,FALSE)</f>
        <v>0</v>
      </c>
      <c r="CE22" s="27" t="str">
        <f>IF(AND(CB22=CB23,CC22=CC23,CD23&gt;CD22),CA23,CA22)</f>
        <v>ESTORIL PRAIA</v>
      </c>
      <c r="CF22" s="1">
        <f>VLOOKUP(CE22,BI22:BQ25,9,FALSE)</f>
        <v>0</v>
      </c>
      <c r="CG22" s="1">
        <f>VLOOKUP(CE22,BI22:BQ25,8,FALSE)</f>
        <v>0</v>
      </c>
      <c r="CH22" s="1">
        <f>VLOOKUP(CE22,BI22:BQ25,6,FALSE)</f>
        <v>0</v>
      </c>
      <c r="CI22" s="27" t="str">
        <f>IF(AND(CF22=CF24,CG22=CG24,CH24&gt;CH22),CE24,CE22)</f>
        <v>ESTORIL PRAIA</v>
      </c>
      <c r="CJ22" s="1">
        <f>VLOOKUP(CI22,BI22:BQ25,9,FALSE)</f>
        <v>0</v>
      </c>
      <c r="CK22" s="1">
        <f>VLOOKUP(CI22,BI22:BQ25,8,FALSE)</f>
        <v>0</v>
      </c>
      <c r="CL22" s="1">
        <f>VLOOKUP(CI22,BI22:BQ25,6,FALSE)</f>
        <v>0</v>
      </c>
      <c r="CM22" s="27" t="str">
        <f>IF(AND(CJ22=CJ25,CK22=CK25,CL25&gt;CL22),CI25,CI22)</f>
        <v>ESTORIL PRAIA</v>
      </c>
      <c r="CN22" s="1">
        <f>VLOOKUP(CM22,BI22:BQ25,9,FALSE)</f>
        <v>0</v>
      </c>
      <c r="CO22" s="1">
        <f>VLOOKUP(CM22,BI22:BQ25,8,FALSE)</f>
        <v>0</v>
      </c>
      <c r="CP22" s="1">
        <f>VLOOKUP(CM22,BI22:BQ25,6,FALSE)</f>
        <v>0</v>
      </c>
      <c r="CQ22" s="12" t="str">
        <f>CM22</f>
        <v>ESTORIL PRAIA</v>
      </c>
      <c r="CR22" s="25">
        <f>VLOOKUP(CQ22,$X$22:$AF$25,2,FALSE)</f>
        <v>0</v>
      </c>
      <c r="CS22" s="26">
        <f>VLOOKUP(CQ22,$X$22:$AF$25,3,FALSE)</f>
        <v>0</v>
      </c>
      <c r="CT22" s="26">
        <f>VLOOKUP(CQ22,$X$22:$AF$25,4,FALSE)</f>
        <v>0</v>
      </c>
      <c r="CU22" s="26">
        <f>VLOOKUP(CQ22,$X$22:$AF$25,5,FALSE)</f>
        <v>0</v>
      </c>
      <c r="CV22" s="26">
        <f>VLOOKUP(CQ22,$X$22:$AF$25,6,FALSE)</f>
        <v>0</v>
      </c>
      <c r="CW22" s="26">
        <f>VLOOKUP(CQ22,$X$22:$AF$25,7,FALSE)</f>
        <v>0</v>
      </c>
      <c r="CX22" s="26">
        <f>VLOOKUP(CQ22,$X$22:$AF$25,8,FALSE)</f>
        <v>0</v>
      </c>
      <c r="CY22" s="26">
        <f>VLOOKUP(CQ22,$X$22:$AF$25,9,FALSE)</f>
        <v>0</v>
      </c>
      <c r="DA22" s="1" t="str">
        <f>IF(ISNA(VLOOKUP(CQ22,K$6:L$25,1,FALSE))=TRUE,CM25,VLOOKUP(CQ22,K$6:L$25,1,FALSE))</f>
        <v>CARCAVELOS</v>
      </c>
      <c r="DB22" s="1" t="str">
        <f>IF(ISNA(VLOOKUP(CQ22,K$6:L$25,2,FALSE))=TRUE,CM25,VLOOKUP(CQ22,K$6:L$25,2,FALSE))</f>
        <v>CARCAVELOS</v>
      </c>
      <c r="DD22" s="1" t="str">
        <f>IF(AND(CR23=CR22,CY23=CY22,DA23=CM23,DB23=CM22),DA23,CM22)</f>
        <v>ESTORIL PRAIA</v>
      </c>
      <c r="DE22" s="25">
        <f>VLOOKUP(DD22,$X$22:$AF$25,2,FALSE)</f>
        <v>0</v>
      </c>
      <c r="DF22" s="26">
        <f>VLOOKUP(DD22,$X$22:$AF$25,3,FALSE)</f>
        <v>0</v>
      </c>
      <c r="DG22" s="26">
        <f>VLOOKUP(DD22,$X$22:$AF$25,4,FALSE)</f>
        <v>0</v>
      </c>
      <c r="DH22" s="26">
        <f>VLOOKUP(DD22,$X$22:$AF$25,5,FALSE)</f>
        <v>0</v>
      </c>
      <c r="DI22" s="26">
        <f>VLOOKUP(DD22,$X$22:$AF$25,6,FALSE)</f>
        <v>0</v>
      </c>
      <c r="DJ22" s="26">
        <f>VLOOKUP(DD22,$X$22:$AF$25,7,FALSE)</f>
        <v>0</v>
      </c>
      <c r="DK22" s="26">
        <f>VLOOKUP(DD22,$X$22:$AF$25,8,FALSE)</f>
        <v>0</v>
      </c>
      <c r="DL22" s="26">
        <f>VLOOKUP(DD22,$X$22:$AF$25,9,FALSE)</f>
        <v>0</v>
      </c>
    </row>
    <row r="23" spans="2:116" ht="22.5" customHeight="1" x14ac:dyDescent="0.3">
      <c r="B23" s="156">
        <v>18</v>
      </c>
      <c r="C23" s="178">
        <v>46190</v>
      </c>
      <c r="D23" s="179">
        <v>0.80208333333333337</v>
      </c>
      <c r="E23" s="125" t="s">
        <v>128</v>
      </c>
      <c r="F23" s="3"/>
      <c r="G23" s="3"/>
      <c r="H23" s="124" t="s">
        <v>138</v>
      </c>
      <c r="I23" s="189" t="s">
        <v>94</v>
      </c>
      <c r="J23" s="80" t="s">
        <v>8</v>
      </c>
      <c r="K23" s="5" t="str">
        <f t="shared" si="4"/>
        <v/>
      </c>
      <c r="L23" s="5" t="str">
        <f t="shared" si="5"/>
        <v/>
      </c>
      <c r="X23" s="13" t="s">
        <v>129</v>
      </c>
      <c r="Y23" s="14">
        <f>DCOUNT($E$5:$F$29,$F$5,$Y26:$Y27)+DCOUNT($G$5:$H$29,$G$5,$Y26:$Y27)</f>
        <v>0</v>
      </c>
      <c r="Z23" s="14">
        <f>COUNTIF($K$6:$K$35,Y27)</f>
        <v>0</v>
      </c>
      <c r="AA23" s="14">
        <f>Y23-Z23-AB23</f>
        <v>0</v>
      </c>
      <c r="AB23" s="14">
        <f>COUNTIF($L$6:$L$35,Y27)</f>
        <v>0</v>
      </c>
      <c r="AC23" s="14">
        <f>DSUM($E$5:$F$29,$F$5,$Y26:$Y27)+DSUM($G$5:$H$29,$G$5,$Y26:$Y27)</f>
        <v>0</v>
      </c>
      <c r="AD23" s="14">
        <f>DSUM($E$5:$G$29,$G$5,$Y26:$Y27)+DSUM($F$5:$H$29,$F$5,$Y26:$Y27)</f>
        <v>0</v>
      </c>
      <c r="AE23" s="14">
        <f>AC23-AD23</f>
        <v>0</v>
      </c>
      <c r="AF23" s="15">
        <f>Z23*3+AA23*1</f>
        <v>0</v>
      </c>
      <c r="AH23" s="30" t="str">
        <f>X23</f>
        <v>ALCOITÃO</v>
      </c>
      <c r="AI23" s="31">
        <f>AF23</f>
        <v>0</v>
      </c>
      <c r="AJ23" s="29" t="str">
        <f>IF(AI23&lt;=AI22,AH23,AH22)</f>
        <v>ALCOITÃO</v>
      </c>
      <c r="AK23" s="31">
        <f>VLOOKUP(AJ23,X22:AF25,9,FALSE)</f>
        <v>0</v>
      </c>
      <c r="AL23" s="9" t="str">
        <f>AJ23</f>
        <v>ALCOITÃO</v>
      </c>
      <c r="AM23" s="31">
        <f>VLOOKUP(AL23,X22:AF25,9,FALSE)</f>
        <v>0</v>
      </c>
      <c r="AN23" s="9" t="str">
        <f>AL23</f>
        <v>ALCOITÃO</v>
      </c>
      <c r="AO23" s="31">
        <f>VLOOKUP(AN23,X22:AF25,9,FALSE)</f>
        <v>0</v>
      </c>
      <c r="AP23" s="29" t="str">
        <f>IF(AO23&gt;=AO24,AN23,AN24)</f>
        <v>ALCOITÃO</v>
      </c>
      <c r="AQ23" s="31">
        <f>VLOOKUP(AP23,X22:AF25,9,FALSE)</f>
        <v>0</v>
      </c>
      <c r="AR23" s="29" t="str">
        <f>IF(AQ23&gt;=AQ25,AP23,AP25)</f>
        <v>ALCOITÃO</v>
      </c>
      <c r="AS23" s="31">
        <f>VLOOKUP(AR23,X22:AF25,9,FALSE)</f>
        <v>0</v>
      </c>
      <c r="AU23" s="32"/>
      <c r="AV23" s="33" t="str">
        <f>AR23</f>
        <v>ALCOITÃO</v>
      </c>
      <c r="AW23" s="34">
        <f>AS23</f>
        <v>0</v>
      </c>
      <c r="AX23" s="31">
        <f>VLOOKUP(AV23,X22:AF25,8,FALSE)</f>
        <v>0</v>
      </c>
      <c r="AY23" s="29" t="str">
        <f>IF(AND(AW22=AW23,AX23&gt;AX22),AV22,AV23)</f>
        <v>ALCOITÃO</v>
      </c>
      <c r="AZ23" s="31">
        <f>VLOOKUP(AY23,X22:AF25,9,FALSE)</f>
        <v>0</v>
      </c>
      <c r="BA23" s="31">
        <f>VLOOKUP(AY23,X22:AF25,8,FALSE)</f>
        <v>0</v>
      </c>
      <c r="BB23" s="29" t="str">
        <f>IF(AND(AZ23=AZ24,BA24&gt;BA23),AY24,AY23)</f>
        <v>ALCOITÃO</v>
      </c>
      <c r="BC23" s="31"/>
      <c r="BD23" s="31"/>
      <c r="BF23" s="35">
        <f>AZ23</f>
        <v>0</v>
      </c>
      <c r="BG23" s="36" t="str">
        <f>BB23</f>
        <v>ALCOITÃO</v>
      </c>
      <c r="BI23" s="12" t="str">
        <f>BG23</f>
        <v>ALCOITÃO</v>
      </c>
      <c r="BJ23" s="25">
        <f>VLOOKUP(BI23,X22:AF25,2,FALSE)</f>
        <v>0</v>
      </c>
      <c r="BK23" s="26">
        <f>VLOOKUP(BI23,X22:AF25,3,FALSE)</f>
        <v>0</v>
      </c>
      <c r="BL23" s="26">
        <f>VLOOKUP(BI23,X22:AF25,4,FALSE)</f>
        <v>0</v>
      </c>
      <c r="BM23" s="26">
        <f>VLOOKUP(BI23,X22:AF25,5,FALSE)</f>
        <v>0</v>
      </c>
      <c r="BN23" s="26">
        <f>VLOOKUP(BI23,X22:AF25,6,FALSE)</f>
        <v>0</v>
      </c>
      <c r="BO23" s="26">
        <f>VLOOKUP(BI23,X22:AF25,7,FALSE)</f>
        <v>0</v>
      </c>
      <c r="BP23" s="26">
        <f>VLOOKUP(BI23,X22:AF25,8,FALSE)</f>
        <v>0</v>
      </c>
      <c r="BQ23" s="26">
        <f>VLOOKUP(BI23,X22:AF25,9,FALSE)</f>
        <v>0</v>
      </c>
      <c r="BR23" s="1" t="str">
        <f>BI23</f>
        <v>ALCOITÃO</v>
      </c>
      <c r="BS23" s="1">
        <f>VLOOKUP(BR23,BI22:BQ25,9,FALSE)</f>
        <v>0</v>
      </c>
      <c r="BT23" s="1">
        <f>VLOOKUP(BR23,BI22:BQ25,8,FALSE)</f>
        <v>0</v>
      </c>
      <c r="BU23" s="27" t="str">
        <f>IF(AND(BS22=BS23,BT23&gt;BT22),BR22,BR23)</f>
        <v>ALCOITÃO</v>
      </c>
      <c r="BV23" s="28">
        <f>VLOOKUP(BU23,BI22:BQ25,9,FALSE)</f>
        <v>0</v>
      </c>
      <c r="BW23" s="28">
        <f>VLOOKUP(BU23,BI22:BQ25,8,FALSE)</f>
        <v>0</v>
      </c>
      <c r="BX23" s="28" t="str">
        <f>IF(AND(BV23=BV25,BW25&gt;BW23),BU25,BU23)</f>
        <v>ALCOITÃO</v>
      </c>
      <c r="BY23" s="1">
        <f>VLOOKUP(BX23,BI22:BQ25,9,FALSE)</f>
        <v>0</v>
      </c>
      <c r="BZ23" s="11">
        <f>VLOOKUP(BX23,BI22:BQ25,8,FALSE)</f>
        <v>0</v>
      </c>
      <c r="CA23" s="1" t="str">
        <f>IF(AND(BY23=BY24,BZ24&gt;BZ23),BX24,BX23)</f>
        <v>ALCOITÃO</v>
      </c>
      <c r="CB23" s="1">
        <f>VLOOKUP(CA23,BI22:BQ25,9,FALSE)</f>
        <v>0</v>
      </c>
      <c r="CC23" s="1">
        <f>VLOOKUP(CA23,BI22:BQ25,8,FALSE)</f>
        <v>0</v>
      </c>
      <c r="CD23" s="11">
        <f>VLOOKUP(CA23,BI22:BQ25,6,FALSE)</f>
        <v>0</v>
      </c>
      <c r="CE23" s="27" t="str">
        <f>IF(AND(CB22=CB23,CC22=CC23,CD23&gt;CD22),CA22,CA23)</f>
        <v>ALCOITÃO</v>
      </c>
      <c r="CF23" s="1">
        <f>VLOOKUP(CE23,BI22:BQ25,9,FALSE)</f>
        <v>0</v>
      </c>
      <c r="CG23" s="1">
        <f>VLOOKUP(CE23,BI22:BQ25,8,FALSE)</f>
        <v>0</v>
      </c>
      <c r="CH23" s="1">
        <f>VLOOKUP(CE23,BI22:BQ25,6,FALSE)</f>
        <v>0</v>
      </c>
      <c r="CI23" s="28" t="str">
        <f>IF(AND(CF23=CF25,CG23=CG25,CH25&gt;CH23),CE25,CE23)</f>
        <v>ALCOITÃO</v>
      </c>
      <c r="CJ23" s="1">
        <f>VLOOKUP(CI23,BI22:BQ25,9,FALSE)</f>
        <v>0</v>
      </c>
      <c r="CK23" s="1">
        <f>VLOOKUP(CI23,BI22:BQ25,8,FALSE)</f>
        <v>0</v>
      </c>
      <c r="CL23" s="1">
        <f>VLOOKUP(CI23,BI22:BQ25,6,FALSE)</f>
        <v>0</v>
      </c>
      <c r="CM23" s="28" t="str">
        <f>IF(AND(CJ23=CJ24,CK23=CK24,CL24&gt;CL23),CI24,CI23)</f>
        <v>ALCOITÃO</v>
      </c>
      <c r="CN23" s="1">
        <f>VLOOKUP(CM23,BI22:BQ25,9,FALSE)</f>
        <v>0</v>
      </c>
      <c r="CO23" s="1">
        <f>VLOOKUP(CM23,BI22:BQ25,8,FALSE)</f>
        <v>0</v>
      </c>
      <c r="CP23" s="1">
        <f>VLOOKUP(CM23,BI22:BQ25,6,FALSE)</f>
        <v>0</v>
      </c>
      <c r="CQ23" s="12" t="str">
        <f>CM23</f>
        <v>ALCOITÃO</v>
      </c>
      <c r="CR23" s="25">
        <f>VLOOKUP(CQ23,$X$22:$AF$25,2,FALSE)</f>
        <v>0</v>
      </c>
      <c r="CS23" s="26">
        <f>VLOOKUP(CQ23,$X$22:$AF$25,3,FALSE)</f>
        <v>0</v>
      </c>
      <c r="CT23" s="26">
        <f>VLOOKUP(CQ23,$X$22:$AF$25,4,FALSE)</f>
        <v>0</v>
      </c>
      <c r="CU23" s="26">
        <f>VLOOKUP(CQ23,$X$22:$AF$25,5,FALSE)</f>
        <v>0</v>
      </c>
      <c r="CV23" s="26">
        <f>VLOOKUP(CQ23,$X$22:$AF$25,6,FALSE)</f>
        <v>0</v>
      </c>
      <c r="CW23" s="26">
        <f>VLOOKUP(CQ23,$X$22:$AF$25,7,FALSE)</f>
        <v>0</v>
      </c>
      <c r="CX23" s="26">
        <f>VLOOKUP(CQ23,$X$22:$AF$25,8,FALSE)</f>
        <v>0</v>
      </c>
      <c r="CY23" s="26">
        <f>VLOOKUP(CQ23,$X$22:$AF$25,9,FALSE)</f>
        <v>0</v>
      </c>
      <c r="DA23" s="1" t="str">
        <f>IF(ISNA(VLOOKUP(CQ23,K$6:L$25,1,FALSE))=TRUE,CM25,VLOOKUP(CQ23,K$6:L$25,1,FALSE))</f>
        <v>CARCAVELOS</v>
      </c>
      <c r="DB23" s="1" t="str">
        <f>IF(ISNA(VLOOKUP(CQ23,K$6:L$25,2,FALSE))=TRUE,CM25,VLOOKUP(CQ23,K$6:L$25,2,FALSE))</f>
        <v>CARCAVELOS</v>
      </c>
      <c r="DD23" s="1" t="str">
        <f>IF(DD22=CM23,CM22,IF(AND(CR24=CR23,CY24=CY23,DA24=CM24,DB24=CM23),DA24,CM23))</f>
        <v>ALCOITÃO</v>
      </c>
      <c r="DE23" s="25">
        <f>VLOOKUP(DD23,$X$22:$AF$25,2,FALSE)</f>
        <v>0</v>
      </c>
      <c r="DF23" s="26">
        <f>VLOOKUP(DD23,$X$22:$AF$25,3,FALSE)</f>
        <v>0</v>
      </c>
      <c r="DG23" s="26">
        <f>VLOOKUP(DD23,$X$22:$AF$25,4,FALSE)</f>
        <v>0</v>
      </c>
      <c r="DH23" s="26">
        <f>VLOOKUP(DD23,$X$22:$AF$25,5,FALSE)</f>
        <v>0</v>
      </c>
      <c r="DI23" s="26">
        <f>VLOOKUP(DD23,$X$22:$AF$25,6,FALSE)</f>
        <v>0</v>
      </c>
      <c r="DJ23" s="26">
        <f>VLOOKUP(DD23,$X$22:$AF$25,7,FALSE)</f>
        <v>0</v>
      </c>
      <c r="DK23" s="26">
        <f>VLOOKUP(DD23,$X$22:$AF$25,8,FALSE)</f>
        <v>0</v>
      </c>
      <c r="DL23" s="26">
        <f>VLOOKUP(DD23,$X$22:$AF$25,9,FALSE)</f>
        <v>0</v>
      </c>
    </row>
    <row r="24" spans="2:116" ht="22.5" customHeight="1" x14ac:dyDescent="0.3">
      <c r="B24" s="156">
        <v>19</v>
      </c>
      <c r="C24" s="180">
        <v>46190</v>
      </c>
      <c r="D24" s="181">
        <v>0.80208333333333337</v>
      </c>
      <c r="E24" s="127" t="s">
        <v>121</v>
      </c>
      <c r="F24" s="3"/>
      <c r="G24" s="3"/>
      <c r="H24" s="126" t="s">
        <v>139</v>
      </c>
      <c r="I24" s="190" t="s">
        <v>82</v>
      </c>
      <c r="J24" s="81" t="s">
        <v>9</v>
      </c>
      <c r="K24" s="5" t="e">
        <f>IF(#REF!&lt;&gt;"",IF(#REF!&gt;#REF!,#REF!,IF(#REF!&gt;#REF!,#REF!,"Empate")),"")</f>
        <v>#REF!</v>
      </c>
      <c r="L24" s="5" t="e">
        <f>IF(#REF!&lt;&gt;"",IF(#REF!&lt;#REF!,#REF!,IF(#REF!&lt;#REF!,#REF!,"Empate")),"")</f>
        <v>#REF!</v>
      </c>
      <c r="N24" s="84" t="s">
        <v>11</v>
      </c>
      <c r="O24" s="55" t="s">
        <v>17</v>
      </c>
      <c r="P24" s="56" t="s">
        <v>18</v>
      </c>
      <c r="Q24" s="56" t="s">
        <v>12</v>
      </c>
      <c r="R24" s="56" t="s">
        <v>11</v>
      </c>
      <c r="S24" s="56" t="s">
        <v>3</v>
      </c>
      <c r="T24" s="56" t="s">
        <v>4</v>
      </c>
      <c r="U24" s="56" t="s">
        <v>19</v>
      </c>
      <c r="V24" s="57" t="s">
        <v>20</v>
      </c>
      <c r="X24" s="13" t="s">
        <v>124</v>
      </c>
      <c r="Y24" s="14">
        <f>DCOUNT($E$5:$F$29,$F$5,$Z26:$Z27)+DCOUNT($G$5:$H$29,$G$5,$Z26:$Z27)</f>
        <v>0</v>
      </c>
      <c r="Z24" s="14">
        <f>COUNTIF($K$6:$K$35,Z27)</f>
        <v>0</v>
      </c>
      <c r="AA24" s="14">
        <f>Y24-Z24-AB24</f>
        <v>0</v>
      </c>
      <c r="AB24" s="14">
        <f>COUNTIF($L$6:$L$35,Z27)</f>
        <v>0</v>
      </c>
      <c r="AC24" s="14">
        <f>DSUM($E$5:$F$29,$F$5,$Z26:$Z27)+DSUM($G$5:$H$29,$G$5,$Z26:$Z27)</f>
        <v>0</v>
      </c>
      <c r="AD24" s="14">
        <f>DSUM($E$5:$G$29,$G$5,$Z26:$Z27)+DSUM($F$5:$H$29,$F$5,$Z26:$Z27)</f>
        <v>0</v>
      </c>
      <c r="AE24" s="14">
        <f>AC24-AD24</f>
        <v>0</v>
      </c>
      <c r="AF24" s="15">
        <f>Z24*3+AA24*1</f>
        <v>0</v>
      </c>
      <c r="AH24" s="30" t="str">
        <f>X24</f>
        <v>ESTORIL AC</v>
      </c>
      <c r="AI24" s="31">
        <f>AF24</f>
        <v>0</v>
      </c>
      <c r="AJ24" s="9" t="str">
        <f>AH24</f>
        <v>ESTORIL AC</v>
      </c>
      <c r="AK24" s="31">
        <f>VLOOKUP(AJ24,X22:AF25,9,FALSE)</f>
        <v>0</v>
      </c>
      <c r="AL24" s="29" t="str">
        <f>IF(AK24&lt;=AK22,AJ24,AJ22)</f>
        <v>ESTORIL AC</v>
      </c>
      <c r="AM24" s="31">
        <f>VLOOKUP(AL24,X22:AF25,9,FALSE)</f>
        <v>0</v>
      </c>
      <c r="AN24" s="9" t="str">
        <f>AL24</f>
        <v>ESTORIL AC</v>
      </c>
      <c r="AO24" s="31">
        <f>VLOOKUP(AN24,X22:AF25,9,FALSE)</f>
        <v>0</v>
      </c>
      <c r="AP24" s="29" t="str">
        <f>IF(AO24&lt;=AO23,AN24,AN23)</f>
        <v>ESTORIL AC</v>
      </c>
      <c r="AQ24" s="31">
        <f>VLOOKUP(AP24,X22:AF25,9,FALSE)</f>
        <v>0</v>
      </c>
      <c r="AR24" s="9" t="str">
        <f>AP24</f>
        <v>ESTORIL AC</v>
      </c>
      <c r="AS24" s="31">
        <f>VLOOKUP(AR24,X22:AF25,9,FALSE)</f>
        <v>0</v>
      </c>
      <c r="AT24" s="29" t="str">
        <f>IF(AS24&gt;=AS25,AR24,AR25)</f>
        <v>ESTORIL AC</v>
      </c>
      <c r="AU24" s="37">
        <f>VLOOKUP(AT24,X22:AF25,9,FALSE)</f>
        <v>0</v>
      </c>
      <c r="AV24" s="33" t="str">
        <f>AT24</f>
        <v>ESTORIL AC</v>
      </c>
      <c r="AW24" s="34">
        <f>AU24</f>
        <v>0</v>
      </c>
      <c r="AX24" s="31">
        <f>VLOOKUP(AV24,X22:AF25,8,FALSE)</f>
        <v>0</v>
      </c>
      <c r="AY24" s="9" t="str">
        <f>AV24</f>
        <v>ESTORIL AC</v>
      </c>
      <c r="AZ24" s="31">
        <f>VLOOKUP(AY24,X22:AF25,9,FALSE)</f>
        <v>0</v>
      </c>
      <c r="BA24" s="31">
        <f>VLOOKUP(AY24,X22:AF25,8,FALSE)</f>
        <v>0</v>
      </c>
      <c r="BB24" s="29" t="str">
        <f>IF(AND(AZ23=AZ24,BA24&gt;BA23),AY23,AY24)</f>
        <v>ESTORIL AC</v>
      </c>
      <c r="BC24" s="31">
        <f>VLOOKUP(BB24,X22:AF25,9,FALSE)</f>
        <v>0</v>
      </c>
      <c r="BD24" s="31">
        <f>VLOOKUP(BB24,X22:AF25,8,FALSE)</f>
        <v>0</v>
      </c>
      <c r="BE24" s="29" t="str">
        <f>IF(AND(BC24=BC25,BD25&gt;BD24),BB25,BB24)</f>
        <v>ESTORIL AC</v>
      </c>
      <c r="BF24" s="35">
        <f>BC24</f>
        <v>0</v>
      </c>
      <c r="BG24" s="36" t="str">
        <f>BE24</f>
        <v>ESTORIL AC</v>
      </c>
      <c r="BI24" s="12" t="str">
        <f>BG24</f>
        <v>ESTORIL AC</v>
      </c>
      <c r="BJ24" s="25">
        <f>VLOOKUP(BI24,X22:AF25,2,FALSE)</f>
        <v>0</v>
      </c>
      <c r="BK24" s="26">
        <f>VLOOKUP(BI24,X22:AF25,3,FALSE)</f>
        <v>0</v>
      </c>
      <c r="BL24" s="26">
        <f>VLOOKUP(BI24,X22:AF25,4,FALSE)</f>
        <v>0</v>
      </c>
      <c r="BM24" s="26">
        <f>VLOOKUP(BI24,X22:AF25,5,FALSE)</f>
        <v>0</v>
      </c>
      <c r="BN24" s="26">
        <f>VLOOKUP(BI24,X22:AF25,6,FALSE)</f>
        <v>0</v>
      </c>
      <c r="BO24" s="26">
        <f>VLOOKUP(BI24,X22:AF25,7,FALSE)</f>
        <v>0</v>
      </c>
      <c r="BP24" s="26">
        <f>VLOOKUP(BI24,X22:AF25,8,FALSE)</f>
        <v>0</v>
      </c>
      <c r="BQ24" s="26">
        <f>VLOOKUP(BI24,X22:AF25,9,FALSE)</f>
        <v>0</v>
      </c>
      <c r="BR24" s="1" t="str">
        <f>BI24</f>
        <v>ESTORIL AC</v>
      </c>
      <c r="BS24" s="1">
        <f>VLOOKUP(BR24,BI22:BQ25,9,FALSE)</f>
        <v>0</v>
      </c>
      <c r="BT24" s="1">
        <f>VLOOKUP(BR24,BI22:BQ25,8,FALSE)</f>
        <v>0</v>
      </c>
      <c r="BU24" s="28" t="str">
        <f>IF(AND(BS24=BS25,BT25&gt;BT24),BR25,BR24)</f>
        <v>ESTORIL AC</v>
      </c>
      <c r="BV24" s="28">
        <f>VLOOKUP(BU24,BI22:BQ25,9,FALSE)</f>
        <v>0</v>
      </c>
      <c r="BW24" s="28">
        <f>VLOOKUP(BU24,BI22:BQ25,8,FALSE)</f>
        <v>0</v>
      </c>
      <c r="BX24" s="27" t="str">
        <f>IF(AND(BV22=BV24,BW24&gt;BW22),BU22,BU24)</f>
        <v>ESTORIL AC</v>
      </c>
      <c r="BY24" s="1">
        <f>VLOOKUP(BX24,BI22:BQ25,9,FALSE)</f>
        <v>0</v>
      </c>
      <c r="BZ24" s="11">
        <f>VLOOKUP(BX24,BI22:BQ25,8,FALSE)</f>
        <v>0</v>
      </c>
      <c r="CA24" s="1" t="str">
        <f>IF(AND(BY23=BY24,BZ24&gt;BZ23),BX23,BX24)</f>
        <v>ESTORIL AC</v>
      </c>
      <c r="CB24" s="1">
        <f>VLOOKUP(CA24,BI22:BQ25,9,FALSE)</f>
        <v>0</v>
      </c>
      <c r="CC24" s="1">
        <f>VLOOKUP(CA24,BI22:BQ25,8,FALSE)</f>
        <v>0</v>
      </c>
      <c r="CD24" s="11">
        <f>VLOOKUP(CA24,BI22:BQ25,6,FALSE)</f>
        <v>0</v>
      </c>
      <c r="CE24" s="28" t="str">
        <f>IF(AND(CB24=CB25,CC24=CC25,CD25&gt;CD24),CA25,CA24)</f>
        <v>ESTORIL AC</v>
      </c>
      <c r="CF24" s="1">
        <f>VLOOKUP(CE24,BI22:BQ25,9,FALSE)</f>
        <v>0</v>
      </c>
      <c r="CG24" s="1">
        <f>VLOOKUP(CE24,BI22:BQ25,8,FALSE)</f>
        <v>0</v>
      </c>
      <c r="CH24" s="1">
        <f>VLOOKUP(CE24,BI22:BQ25,6,FALSE)</f>
        <v>0</v>
      </c>
      <c r="CI24" s="27" t="str">
        <f>IF(AND(CF22=CF24,CG22=CG24,CH24&gt;CH22),CE22,CE24)</f>
        <v>ESTORIL AC</v>
      </c>
      <c r="CJ24" s="1">
        <f>VLOOKUP(CI24,BI22:BQ25,9,FALSE)</f>
        <v>0</v>
      </c>
      <c r="CK24" s="1">
        <f>VLOOKUP(CI24,BI22:BQ25,8,FALSE)</f>
        <v>0</v>
      </c>
      <c r="CL24" s="1">
        <f>VLOOKUP(CI24,BI22:BQ25,6,FALSE)</f>
        <v>0</v>
      </c>
      <c r="CM24" s="28" t="str">
        <f>IF(AND(CJ23=CJ24,CK23=CK24,CL24&gt;CL23),CI23,CI24)</f>
        <v>ESTORIL AC</v>
      </c>
      <c r="CN24" s="1">
        <f>VLOOKUP(CM24,BI22:BQ25,9,FALSE)</f>
        <v>0</v>
      </c>
      <c r="CO24" s="1">
        <f>VLOOKUP(CM24,BI22:BQ25,8,FALSE)</f>
        <v>0</v>
      </c>
      <c r="CP24" s="1">
        <f>VLOOKUP(CM24,BI22:BQ25,6,FALSE)</f>
        <v>0</v>
      </c>
      <c r="CQ24" s="12" t="str">
        <f>CM24</f>
        <v>ESTORIL AC</v>
      </c>
      <c r="CR24" s="25">
        <f>VLOOKUP(CQ24,$X$22:$AF$25,2,FALSE)</f>
        <v>0</v>
      </c>
      <c r="CS24" s="26">
        <f>VLOOKUP(CQ24,$X$22:$AF$25,3,FALSE)</f>
        <v>0</v>
      </c>
      <c r="CT24" s="26">
        <f>VLOOKUP(CQ24,$X$22:$AF$25,4,FALSE)</f>
        <v>0</v>
      </c>
      <c r="CU24" s="26">
        <f>VLOOKUP(CQ24,$X$22:$AF$25,5,FALSE)</f>
        <v>0</v>
      </c>
      <c r="CV24" s="26">
        <f>VLOOKUP(CQ24,$X$22:$AF$25,6,FALSE)</f>
        <v>0</v>
      </c>
      <c r="CW24" s="26">
        <f>VLOOKUP(CQ24,$X$22:$AF$25,7,FALSE)</f>
        <v>0</v>
      </c>
      <c r="CX24" s="26">
        <f>VLOOKUP(CQ24,$X$22:$AF$25,8,FALSE)</f>
        <v>0</v>
      </c>
      <c r="CY24" s="26">
        <f>VLOOKUP(CQ24,$X$22:$AF$25,9,FALSE)</f>
        <v>0</v>
      </c>
      <c r="DA24" s="1" t="str">
        <f>IF(ISNA(VLOOKUP(CQ24,K$6:L$25,1,FALSE))=TRUE,CM25,VLOOKUP(CQ24,K$6:L$25,1,FALSE))</f>
        <v>CARCAVELOS</v>
      </c>
      <c r="DB24" s="1" t="str">
        <f>IF(ISNA(VLOOKUP(CQ24,K$6:L$25,2,FALSE))=TRUE,CM25,VLOOKUP(CQ24,K$6:L$25,2,FALSE))</f>
        <v>CARCAVELOS</v>
      </c>
      <c r="DD24" s="1" t="str">
        <f>IF(DD23=CM24,CM23,IF(AND(CR25=CR24,CY25=CY24,DA25=CM25,DB25=CM24),DA25,CM24))</f>
        <v>ESTORIL AC</v>
      </c>
      <c r="DE24" s="25">
        <f>VLOOKUP(DD24,$X$22:$AF$25,2,FALSE)</f>
        <v>0</v>
      </c>
      <c r="DF24" s="26">
        <f>VLOOKUP(DD24,$X$22:$AF$25,3,FALSE)</f>
        <v>0</v>
      </c>
      <c r="DG24" s="26">
        <f>VLOOKUP(DD24,$X$22:$AF$25,4,FALSE)</f>
        <v>0</v>
      </c>
      <c r="DH24" s="26">
        <f>VLOOKUP(DD24,$X$22:$AF$25,5,FALSE)</f>
        <v>0</v>
      </c>
      <c r="DI24" s="26">
        <f>VLOOKUP(DD24,$X$22:$AF$25,6,FALSE)</f>
        <v>0</v>
      </c>
      <c r="DJ24" s="26">
        <f>VLOOKUP(DD24,$X$22:$AF$25,7,FALSE)</f>
        <v>0</v>
      </c>
      <c r="DK24" s="26">
        <f>VLOOKUP(DD24,$X$22:$AF$25,8,FALSE)</f>
        <v>0</v>
      </c>
      <c r="DL24" s="26">
        <f>VLOOKUP(DD24,$X$22:$AF$25,9,FALSE)</f>
        <v>0</v>
      </c>
    </row>
    <row r="25" spans="2:116" ht="22.5" customHeight="1" x14ac:dyDescent="0.3">
      <c r="B25" s="156">
        <v>20</v>
      </c>
      <c r="C25" s="180">
        <v>46190</v>
      </c>
      <c r="D25" s="181">
        <v>0.80208333333333337</v>
      </c>
      <c r="E25" s="127" t="s">
        <v>127</v>
      </c>
      <c r="F25" s="3"/>
      <c r="G25" s="3"/>
      <c r="H25" s="126" t="s">
        <v>124</v>
      </c>
      <c r="I25" s="190" t="s">
        <v>81</v>
      </c>
      <c r="J25" s="81" t="s">
        <v>9</v>
      </c>
      <c r="K25" s="5" t="e">
        <f>IF(#REF!&lt;&gt;"",IF(#REF!&gt;#REF!,#REF!,IF(#REF!&gt;#REF!,#REF!,"Empate")),"")</f>
        <v>#REF!</v>
      </c>
      <c r="L25" s="5" t="e">
        <f>IF(#REF!&lt;&gt;"",IF(#REF!&lt;#REF!,#REF!,IF(#REF!&lt;#REF!,#REF!,"Empate")),"")</f>
        <v>#REF!</v>
      </c>
      <c r="N25" s="140" t="s">
        <v>123</v>
      </c>
      <c r="O25" s="114">
        <f t="shared" ref="N25:V28" si="7">DE29</f>
        <v>0</v>
      </c>
      <c r="P25" s="115">
        <f t="shared" si="7"/>
        <v>0</v>
      </c>
      <c r="Q25" s="115">
        <f t="shared" si="7"/>
        <v>0</v>
      </c>
      <c r="R25" s="115">
        <f t="shared" si="7"/>
        <v>0</v>
      </c>
      <c r="S25" s="115">
        <f t="shared" si="7"/>
        <v>0</v>
      </c>
      <c r="T25" s="115">
        <f t="shared" si="7"/>
        <v>0</v>
      </c>
      <c r="U25" s="115">
        <f t="shared" si="7"/>
        <v>0</v>
      </c>
      <c r="V25" s="116">
        <f t="shared" si="7"/>
        <v>0</v>
      </c>
      <c r="X25" s="4" t="s">
        <v>133</v>
      </c>
      <c r="Y25" s="38">
        <f>DCOUNT($E$5:$F$29,$F$5,$AA26:$AA27)+DCOUNT($G$5:$H$29,$G$5,$AA26:$AA27)</f>
        <v>0</v>
      </c>
      <c r="Z25" s="38">
        <f>COUNTIF($K$6:$K$35,AA27)</f>
        <v>0</v>
      </c>
      <c r="AA25" s="38">
        <f>Y25-Z25-AB25</f>
        <v>0</v>
      </c>
      <c r="AB25" s="38">
        <f>COUNTIF($L$6:$L$35,AA27)</f>
        <v>0</v>
      </c>
      <c r="AC25" s="38">
        <f>DSUM($E$5:$F$29,$F$5,$AA26:$AA27)+DSUM($G$5:$H$29,$G$5,$AA26:$AA27)</f>
        <v>0</v>
      </c>
      <c r="AD25" s="38">
        <f>DSUM($E$5:$G$29,$G$5,$AA26:$AA27)+DSUM($F$5:$H$29,$F$5,$AA26:$AA27)</f>
        <v>0</v>
      </c>
      <c r="AE25" s="38">
        <f>AC25-AD25</f>
        <v>0</v>
      </c>
      <c r="AF25" s="39">
        <f>Z25*3+AA25*1</f>
        <v>0</v>
      </c>
      <c r="AH25" s="40" t="str">
        <f>X25</f>
        <v>CARCAVELOS</v>
      </c>
      <c r="AI25" s="41">
        <f>AF25</f>
        <v>0</v>
      </c>
      <c r="AJ25" s="42" t="str">
        <f>AH25</f>
        <v>CARCAVELOS</v>
      </c>
      <c r="AK25" s="41">
        <f>VLOOKUP(AJ25,X22:AF25,9,FALSE)</f>
        <v>0</v>
      </c>
      <c r="AL25" s="42" t="str">
        <f>AJ25</f>
        <v>CARCAVELOS</v>
      </c>
      <c r="AM25" s="41">
        <f>VLOOKUP(AL25,X22:AF25,9,FALSE)</f>
        <v>0</v>
      </c>
      <c r="AN25" s="43" t="str">
        <f>IF(AM25&lt;=AM22,AL25,AL22)</f>
        <v>CARCAVELOS</v>
      </c>
      <c r="AO25" s="41">
        <f>VLOOKUP(AN25,X22:AF25,9,FALSE)</f>
        <v>0</v>
      </c>
      <c r="AP25" s="42" t="str">
        <f>AN25</f>
        <v>CARCAVELOS</v>
      </c>
      <c r="AQ25" s="41">
        <f>VLOOKUP(AP25,X22:AF25,9,FALSE)</f>
        <v>0</v>
      </c>
      <c r="AR25" s="43" t="str">
        <f>IF(AQ25&lt;=AQ23,AP25,AP23)</f>
        <v>CARCAVELOS</v>
      </c>
      <c r="AS25" s="41">
        <f>VLOOKUP(AR25,X22:AF25,9,FALSE)</f>
        <v>0</v>
      </c>
      <c r="AT25" s="43" t="str">
        <f>IF(AS25&lt;=AS24,AR25,AR24)</f>
        <v>CARCAVELOS</v>
      </c>
      <c r="AU25" s="44">
        <f>VLOOKUP(AT25,X22:AF25,9,FALSE)</f>
        <v>0</v>
      </c>
      <c r="AV25" s="45" t="str">
        <f>AT25</f>
        <v>CARCAVELOS</v>
      </c>
      <c r="AW25" s="46">
        <f>AU25</f>
        <v>0</v>
      </c>
      <c r="AX25" s="41">
        <f>VLOOKUP(AV25,X22:AF25,8,FALSE)</f>
        <v>0</v>
      </c>
      <c r="AY25" s="42" t="str">
        <f>AV25</f>
        <v>CARCAVELOS</v>
      </c>
      <c r="AZ25" s="41">
        <f>VLOOKUP(AY25,X22:AF25,9,FALSE)</f>
        <v>0</v>
      </c>
      <c r="BA25" s="41">
        <f>VLOOKUP(AY25,X22:AF25,8,FALSE)</f>
        <v>0</v>
      </c>
      <c r="BB25" s="42" t="str">
        <f>AY25</f>
        <v>CARCAVELOS</v>
      </c>
      <c r="BC25" s="41">
        <f>VLOOKUP(BB25,X22:AF25,9,FALSE)</f>
        <v>0</v>
      </c>
      <c r="BD25" s="41">
        <f>VLOOKUP(BB25,X22:AF25,8,FALSE)</f>
        <v>0</v>
      </c>
      <c r="BE25" s="43" t="str">
        <f>IF(AND(BC24=BC25,BD25&gt;BD24),BB24,BB25)</f>
        <v>CARCAVELOS</v>
      </c>
      <c r="BF25" s="47">
        <f>VLOOKUP(BE25,X22:AF25,9,FALSE)</f>
        <v>0</v>
      </c>
      <c r="BG25" s="48" t="str">
        <f>BE25</f>
        <v>CARCAVELOS</v>
      </c>
      <c r="BI25" s="12" t="str">
        <f>BG25</f>
        <v>CARCAVELOS</v>
      </c>
      <c r="BJ25" s="25">
        <f>VLOOKUP(BI25,X22:AF25,2,FALSE)</f>
        <v>0</v>
      </c>
      <c r="BK25" s="26">
        <f>VLOOKUP(BI25,X22:AF25,3,FALSE)</f>
        <v>0</v>
      </c>
      <c r="BL25" s="26">
        <f>VLOOKUP(BI25,X22:AF25,4,FALSE)</f>
        <v>0</v>
      </c>
      <c r="BM25" s="26">
        <f>VLOOKUP(BI25,X22:AF25,5,FALSE)</f>
        <v>0</v>
      </c>
      <c r="BN25" s="26">
        <f>VLOOKUP(BI25,X22:AF25,6,FALSE)</f>
        <v>0</v>
      </c>
      <c r="BO25" s="26">
        <f>VLOOKUP(BI25,X22:AF25,7,FALSE)</f>
        <v>0</v>
      </c>
      <c r="BP25" s="26">
        <f>VLOOKUP(BI25,X22:AF25,8,FALSE)</f>
        <v>0</v>
      </c>
      <c r="BQ25" s="26">
        <f>VLOOKUP(BI25,X22:AF25,9,FALSE)</f>
        <v>0</v>
      </c>
      <c r="BR25" s="1" t="str">
        <f>BI25</f>
        <v>CARCAVELOS</v>
      </c>
      <c r="BS25" s="1">
        <f>VLOOKUP(BR25,BI22:BQ25,9,FALSE)</f>
        <v>0</v>
      </c>
      <c r="BT25" s="1">
        <f>VLOOKUP(BR25,BI22:BQ25,8,FALSE)</f>
        <v>0</v>
      </c>
      <c r="BU25" s="28" t="str">
        <f>IF(AND(BS24=BS25,BT25&gt;BT24),BR24,BR25)</f>
        <v>CARCAVELOS</v>
      </c>
      <c r="BV25" s="28">
        <f>VLOOKUP(BU25,BI22:BQ25,9,FALSE)</f>
        <v>0</v>
      </c>
      <c r="BW25" s="28">
        <f>VLOOKUP(BU25,BI22:BQ25,8,FALSE)</f>
        <v>0</v>
      </c>
      <c r="BX25" s="28" t="str">
        <f>IF(AND(BV23=BV25,BW25&gt;BW23),BU23,BU25)</f>
        <v>CARCAVELOS</v>
      </c>
      <c r="BY25" s="1">
        <f>VLOOKUP(BX25,BI22:BQ25,9,FALSE)</f>
        <v>0</v>
      </c>
      <c r="BZ25" s="11">
        <f>VLOOKUP(BX25,BI22:BQ25,8,FALSE)</f>
        <v>0</v>
      </c>
      <c r="CA25" s="29" t="str">
        <f>IF(AND(BY22=BY25,BZ25&gt;BZ22),BX22,BX25)</f>
        <v>CARCAVELOS</v>
      </c>
      <c r="CB25" s="1">
        <f>VLOOKUP(CA25,BI22:BQ25,9,FALSE)</f>
        <v>0</v>
      </c>
      <c r="CC25" s="1">
        <f>VLOOKUP(CA25,BI22:BQ25,8,FALSE)</f>
        <v>0</v>
      </c>
      <c r="CD25" s="11">
        <f>VLOOKUP(CA25,BI22:BQ25,6,FALSE)</f>
        <v>0</v>
      </c>
      <c r="CE25" s="28" t="str">
        <f>IF(AND(CB24=CB25,CC24=CC25,CD25&gt;CD24),CA24,CA25)</f>
        <v>CARCAVELOS</v>
      </c>
      <c r="CF25" s="1">
        <f>VLOOKUP(CE25,BI22:BQ25,9,FALSE)</f>
        <v>0</v>
      </c>
      <c r="CG25" s="1">
        <f>VLOOKUP(CE25,BI22:BQ25,8,FALSE)</f>
        <v>0</v>
      </c>
      <c r="CH25" s="1">
        <f>VLOOKUP(CE25,BI22:BQ25,6,FALSE)</f>
        <v>0</v>
      </c>
      <c r="CI25" s="28" t="str">
        <f>IF(AND(CF23=CF25,CG23=CG25,CH25&gt;CH23),CE23,CE25)</f>
        <v>CARCAVELOS</v>
      </c>
      <c r="CJ25" s="1">
        <f>VLOOKUP(CI25,BI22:BQ25,9,FALSE)</f>
        <v>0</v>
      </c>
      <c r="CK25" s="1">
        <f>VLOOKUP(CI25,BI22:BQ25,8,FALSE)</f>
        <v>0</v>
      </c>
      <c r="CL25" s="1">
        <f>VLOOKUP(CI25,BI22:BQ25,6,FALSE)</f>
        <v>0</v>
      </c>
      <c r="CM25" s="27" t="str">
        <f>IF(AND(CJ22=CJ25,CK22=CK25,CL25&gt;CL22),CI22,CI25)</f>
        <v>CARCAVELOS</v>
      </c>
      <c r="CN25" s="1">
        <f>VLOOKUP(CM25,BI22:BQ25,9,FALSE)</f>
        <v>0</v>
      </c>
      <c r="CO25" s="1">
        <f>VLOOKUP(CM25,BI22:BQ25,8,FALSE)</f>
        <v>0</v>
      </c>
      <c r="CP25" s="1">
        <f>VLOOKUP(CM25,BI22:BQ25,6,FALSE)</f>
        <v>0</v>
      </c>
      <c r="CQ25" s="12" t="str">
        <f>CM25</f>
        <v>CARCAVELOS</v>
      </c>
      <c r="CR25" s="25">
        <f>VLOOKUP(CQ25,$X$22:$AF$25,2,FALSE)</f>
        <v>0</v>
      </c>
      <c r="CS25" s="26">
        <f>VLOOKUP(CQ25,$X$22:$AF$25,3,FALSE)</f>
        <v>0</v>
      </c>
      <c r="CT25" s="26">
        <f>VLOOKUP(CQ25,$X$22:$AF$25,4,FALSE)</f>
        <v>0</v>
      </c>
      <c r="CU25" s="26">
        <f>VLOOKUP(CQ25,$X$22:$AF$25,5,FALSE)</f>
        <v>0</v>
      </c>
      <c r="CV25" s="26">
        <f>VLOOKUP(CQ25,$X$22:$AF$25,6,FALSE)</f>
        <v>0</v>
      </c>
      <c r="CW25" s="26">
        <f>VLOOKUP(CQ25,$X$22:$AF$25,7,FALSE)</f>
        <v>0</v>
      </c>
      <c r="CX25" s="26">
        <f>VLOOKUP(CQ25,$X$22:$AF$25,8,FALSE)</f>
        <v>0</v>
      </c>
      <c r="CY25" s="26">
        <f>VLOOKUP(CQ25,$X$22:$AF$25,9,FALSE)</f>
        <v>0</v>
      </c>
      <c r="DA25" s="1" t="str">
        <f>IF(ISNA(VLOOKUP(CQ25,K$6:L$25,1,FALSE))=TRUE,CM25,VLOOKUP(CQ25,K$6:L$25,1,FALSE))</f>
        <v>CARCAVELOS</v>
      </c>
      <c r="DB25" s="1" t="str">
        <f>IF(ISNA(VLOOKUP(CQ25,K$6:L$25,2,FALSE))=TRUE,CM25,VLOOKUP(CQ25,K$6:L$25,2,FALSE))</f>
        <v>CARCAVELOS</v>
      </c>
      <c r="DD25" s="1" t="str">
        <f>IF(DD24=CM25,CM24,IF(AND(CR26=CR25,CY26=CY25,DA26=CM26,DB26=CM25),DA26,CM25))</f>
        <v>CARCAVELOS</v>
      </c>
      <c r="DE25" s="25">
        <f>VLOOKUP(DD25,$X$22:$AF$25,2,FALSE)</f>
        <v>0</v>
      </c>
      <c r="DF25" s="26">
        <f>VLOOKUP(DD25,$X$22:$AF$25,3,FALSE)</f>
        <v>0</v>
      </c>
      <c r="DG25" s="26">
        <f>VLOOKUP(DD25,$X$22:$AF$25,4,FALSE)</f>
        <v>0</v>
      </c>
      <c r="DH25" s="26">
        <f>VLOOKUP(DD25,$X$22:$AF$25,5,FALSE)</f>
        <v>0</v>
      </c>
      <c r="DI25" s="26">
        <f>VLOOKUP(DD25,$X$22:$AF$25,6,FALSE)</f>
        <v>0</v>
      </c>
      <c r="DJ25" s="26">
        <f>VLOOKUP(DD25,$X$22:$AF$25,7,FALSE)</f>
        <v>0</v>
      </c>
      <c r="DK25" s="26">
        <f>VLOOKUP(DD25,$X$22:$AF$25,8,FALSE)</f>
        <v>0</v>
      </c>
      <c r="DL25" s="26">
        <f>VLOOKUP(DD25,$X$22:$AF$25,9,FALSE)</f>
        <v>0</v>
      </c>
    </row>
    <row r="26" spans="2:116" ht="22.5" customHeight="1" x14ac:dyDescent="0.3">
      <c r="B26" s="156">
        <v>21</v>
      </c>
      <c r="C26" s="182">
        <v>46190</v>
      </c>
      <c r="D26" s="183">
        <v>0.80208333333333337</v>
      </c>
      <c r="E26" s="129" t="s">
        <v>125</v>
      </c>
      <c r="F26" s="3"/>
      <c r="G26" s="3"/>
      <c r="H26" s="128" t="s">
        <v>132</v>
      </c>
      <c r="I26" s="191" t="s">
        <v>64</v>
      </c>
      <c r="J26" s="82" t="s">
        <v>10</v>
      </c>
      <c r="K26" s="5" t="str">
        <f t="shared" ref="K26:K33" si="8">IF(F22&lt;&gt;"",IF(F22&gt;G22,E22,IF(G22&gt;F22,H22,"Empate")),"")</f>
        <v/>
      </c>
      <c r="L26" s="5" t="str">
        <f t="shared" ref="L26:L33" si="9">IF(F22&lt;&gt;"",IF(F22&lt;G22,E22,IF(G22&lt;F22,H22,"Empate")),"")</f>
        <v/>
      </c>
      <c r="N26" s="141" t="str">
        <f t="shared" si="7"/>
        <v>CENTRAL 32</v>
      </c>
      <c r="O26" s="117">
        <f t="shared" si="7"/>
        <v>0</v>
      </c>
      <c r="P26" s="118">
        <f t="shared" si="7"/>
        <v>0</v>
      </c>
      <c r="Q26" s="118">
        <f t="shared" si="7"/>
        <v>0</v>
      </c>
      <c r="R26" s="118">
        <f t="shared" si="7"/>
        <v>0</v>
      </c>
      <c r="S26" s="118">
        <f t="shared" si="7"/>
        <v>0</v>
      </c>
      <c r="T26" s="118">
        <f t="shared" si="7"/>
        <v>0</v>
      </c>
      <c r="U26" s="118">
        <f t="shared" si="7"/>
        <v>0</v>
      </c>
      <c r="V26" s="119">
        <f t="shared" si="7"/>
        <v>0</v>
      </c>
      <c r="X26" s="49" t="s">
        <v>75</v>
      </c>
      <c r="Y26" s="49" t="s">
        <v>75</v>
      </c>
      <c r="Z26" s="49" t="s">
        <v>75</v>
      </c>
      <c r="AA26" s="49" t="s">
        <v>75</v>
      </c>
      <c r="AB26" s="14"/>
      <c r="AC26" s="14"/>
      <c r="AD26" s="14"/>
      <c r="AE26" s="14"/>
      <c r="AF26" s="14"/>
    </row>
    <row r="27" spans="2:116" ht="22.5" customHeight="1" x14ac:dyDescent="0.3">
      <c r="B27" s="156">
        <v>22</v>
      </c>
      <c r="C27" s="182">
        <v>46190</v>
      </c>
      <c r="D27" s="183">
        <v>0.80208333333333337</v>
      </c>
      <c r="E27" s="129" t="s">
        <v>129</v>
      </c>
      <c r="F27" s="3"/>
      <c r="G27" s="3"/>
      <c r="H27" s="128" t="s">
        <v>122</v>
      </c>
      <c r="I27" s="191" t="s">
        <v>65</v>
      </c>
      <c r="J27" s="82" t="s">
        <v>10</v>
      </c>
      <c r="K27" s="5" t="str">
        <f t="shared" si="8"/>
        <v/>
      </c>
      <c r="L27" s="5" t="str">
        <f t="shared" si="9"/>
        <v/>
      </c>
      <c r="N27" s="141" t="s">
        <v>140</v>
      </c>
      <c r="O27" s="117">
        <f t="shared" si="7"/>
        <v>0</v>
      </c>
      <c r="P27" s="118">
        <f t="shared" si="7"/>
        <v>0</v>
      </c>
      <c r="Q27" s="118">
        <f t="shared" si="7"/>
        <v>0</v>
      </c>
      <c r="R27" s="118">
        <f t="shared" si="7"/>
        <v>0</v>
      </c>
      <c r="S27" s="118">
        <f t="shared" si="7"/>
        <v>0</v>
      </c>
      <c r="T27" s="118">
        <f t="shared" si="7"/>
        <v>0</v>
      </c>
      <c r="U27" s="118">
        <f t="shared" si="7"/>
        <v>0</v>
      </c>
      <c r="V27" s="119">
        <f t="shared" si="7"/>
        <v>0</v>
      </c>
      <c r="X27" s="14" t="s">
        <v>123</v>
      </c>
      <c r="Y27" s="14" t="s">
        <v>129</v>
      </c>
      <c r="Z27" s="14" t="s">
        <v>124</v>
      </c>
      <c r="AA27" s="14" t="s">
        <v>133</v>
      </c>
      <c r="AB27" s="14"/>
      <c r="AC27" s="14"/>
      <c r="AD27" s="14"/>
      <c r="AE27" s="14"/>
      <c r="AF27" s="14"/>
    </row>
    <row r="28" spans="2:116" ht="22.5" customHeight="1" x14ac:dyDescent="0.2">
      <c r="B28" s="156">
        <v>23</v>
      </c>
      <c r="C28" s="195">
        <v>46190</v>
      </c>
      <c r="D28" s="196">
        <v>0.80208333333333337</v>
      </c>
      <c r="E28" s="131" t="s">
        <v>123</v>
      </c>
      <c r="F28" s="3"/>
      <c r="G28" s="3"/>
      <c r="H28" s="130" t="s">
        <v>134</v>
      </c>
      <c r="I28" s="193" t="s">
        <v>136</v>
      </c>
      <c r="J28" s="83" t="s">
        <v>11</v>
      </c>
      <c r="K28" s="5" t="str">
        <f t="shared" si="8"/>
        <v/>
      </c>
      <c r="L28" s="5" t="str">
        <f t="shared" si="9"/>
        <v/>
      </c>
      <c r="N28" s="142" t="str">
        <f t="shared" si="7"/>
        <v>MARISTAS</v>
      </c>
      <c r="O28" s="120">
        <f t="shared" si="7"/>
        <v>0</v>
      </c>
      <c r="P28" s="121">
        <f t="shared" si="7"/>
        <v>0</v>
      </c>
      <c r="Q28" s="121">
        <f t="shared" si="7"/>
        <v>0</v>
      </c>
      <c r="R28" s="121">
        <f t="shared" si="7"/>
        <v>0</v>
      </c>
      <c r="S28" s="121">
        <f t="shared" si="7"/>
        <v>0</v>
      </c>
      <c r="T28" s="121">
        <f t="shared" si="7"/>
        <v>0</v>
      </c>
      <c r="U28" s="121">
        <f t="shared" si="7"/>
        <v>0</v>
      </c>
      <c r="V28" s="122">
        <f t="shared" si="7"/>
        <v>0</v>
      </c>
      <c r="X28" s="6"/>
      <c r="Y28" s="7" t="s">
        <v>17</v>
      </c>
      <c r="Z28" s="7" t="s">
        <v>18</v>
      </c>
      <c r="AA28" s="7" t="s">
        <v>12</v>
      </c>
      <c r="AB28" s="7" t="s">
        <v>11</v>
      </c>
      <c r="AC28" s="7" t="s">
        <v>3</v>
      </c>
      <c r="AD28" s="7" t="s">
        <v>4</v>
      </c>
      <c r="AE28" s="7" t="s">
        <v>19</v>
      </c>
      <c r="AF28" s="8" t="s">
        <v>20</v>
      </c>
      <c r="BI28" s="9"/>
      <c r="BJ28" s="10" t="s">
        <v>17</v>
      </c>
      <c r="BK28" s="10" t="s">
        <v>18</v>
      </c>
      <c r="BL28" s="10" t="s">
        <v>12</v>
      </c>
      <c r="BM28" s="10" t="s">
        <v>11</v>
      </c>
      <c r="BN28" s="10" t="s">
        <v>3</v>
      </c>
      <c r="BO28" s="10" t="s">
        <v>4</v>
      </c>
      <c r="BP28" s="10" t="s">
        <v>19</v>
      </c>
      <c r="BQ28" s="10" t="s">
        <v>20</v>
      </c>
      <c r="BR28" s="11"/>
      <c r="BS28" s="11"/>
      <c r="BT28" s="11"/>
      <c r="BU28" s="11"/>
      <c r="BV28" s="11"/>
      <c r="BW28" s="11"/>
      <c r="BX28" s="11"/>
      <c r="BY28" s="12"/>
      <c r="BZ28" s="12"/>
      <c r="CQ28" s="9"/>
      <c r="CR28" s="10" t="s">
        <v>17</v>
      </c>
      <c r="CS28" s="10" t="s">
        <v>18</v>
      </c>
      <c r="CT28" s="10" t="s">
        <v>12</v>
      </c>
      <c r="CU28" s="10" t="s">
        <v>11</v>
      </c>
      <c r="CV28" s="10" t="s">
        <v>3</v>
      </c>
      <c r="CW28" s="10" t="s">
        <v>4</v>
      </c>
      <c r="CX28" s="10" t="s">
        <v>19</v>
      </c>
      <c r="CY28" s="10" t="s">
        <v>20</v>
      </c>
      <c r="DE28" s="10" t="s">
        <v>17</v>
      </c>
      <c r="DF28" s="10" t="s">
        <v>18</v>
      </c>
      <c r="DG28" s="10" t="s">
        <v>12</v>
      </c>
      <c r="DH28" s="10" t="s">
        <v>11</v>
      </c>
      <c r="DI28" s="10" t="s">
        <v>3</v>
      </c>
      <c r="DJ28" s="10" t="s">
        <v>4</v>
      </c>
      <c r="DK28" s="10" t="s">
        <v>19</v>
      </c>
      <c r="DL28" s="10" t="s">
        <v>20</v>
      </c>
    </row>
    <row r="29" spans="2:116" ht="22.5" customHeight="1" x14ac:dyDescent="0.3">
      <c r="B29" s="156">
        <v>24</v>
      </c>
      <c r="C29" s="195">
        <v>46190</v>
      </c>
      <c r="D29" s="196">
        <v>0.80208333333333337</v>
      </c>
      <c r="E29" s="131" t="s">
        <v>130</v>
      </c>
      <c r="F29" s="3"/>
      <c r="G29" s="3"/>
      <c r="H29" s="130" t="s">
        <v>140</v>
      </c>
      <c r="I29" s="193" t="s">
        <v>102</v>
      </c>
      <c r="J29" s="83" t="s">
        <v>11</v>
      </c>
      <c r="K29" s="5" t="str">
        <f t="shared" si="8"/>
        <v/>
      </c>
      <c r="L29" s="5" t="str">
        <f t="shared" si="9"/>
        <v/>
      </c>
      <c r="N29" s="1"/>
      <c r="X29" s="13" t="s">
        <v>125</v>
      </c>
      <c r="Y29" s="14">
        <f>DCOUNT($E$5:$F$29,$F$5,$X33:$X34)+DCOUNT($G$5:$H$29,$G$5,$X33:$X34)</f>
        <v>0</v>
      </c>
      <c r="Z29" s="14">
        <f>COUNTIF($K$6:$K$35,X34)</f>
        <v>0</v>
      </c>
      <c r="AA29" s="14">
        <f>Y29-Z29-AB29</f>
        <v>0</v>
      </c>
      <c r="AB29" s="14">
        <f>COUNTIF($L$6:$L$35,X34)</f>
        <v>0</v>
      </c>
      <c r="AC29" s="14">
        <f>DSUM($E$5:$F$29,$F$5,$X33:$X34)+DSUM($G$5:$H$29,$G$5,$X33:$X34)</f>
        <v>0</v>
      </c>
      <c r="AD29" s="14">
        <f>DSUM($E$5:$G$29,$G$5,$X33:$X34)+DSUM($F$5:$H$29,$F$5,$X33:$X34)</f>
        <v>0</v>
      </c>
      <c r="AE29" s="14">
        <f>AC29-AD29</f>
        <v>0</v>
      </c>
      <c r="AF29" s="15">
        <f>Z29*3+AA29*1</f>
        <v>0</v>
      </c>
      <c r="AH29" s="16" t="str">
        <f>X29</f>
        <v>REAL SC</v>
      </c>
      <c r="AI29" s="17">
        <f>AF29</f>
        <v>0</v>
      </c>
      <c r="AJ29" s="18" t="str">
        <f>IF(AI29&gt;=AI30,AH29,AH30)</f>
        <v>REAL SC</v>
      </c>
      <c r="AK29" s="17">
        <f>VLOOKUP(AJ29,X29:AF32,9,FALSE)</f>
        <v>0</v>
      </c>
      <c r="AL29" s="18" t="str">
        <f>IF(AK29&gt;=AK31,AJ29,AJ31)</f>
        <v>REAL SC</v>
      </c>
      <c r="AM29" s="17">
        <f>VLOOKUP(AL29,X29:AF32,9,FALSE)</f>
        <v>0</v>
      </c>
      <c r="AN29" s="18" t="str">
        <f>IF(AM29&gt;=AM32,AL29,AL32)</f>
        <v>REAL SC</v>
      </c>
      <c r="AO29" s="17">
        <f>VLOOKUP(AN29,X29:AF32,9,FALSE)</f>
        <v>0</v>
      </c>
      <c r="AP29" s="18"/>
      <c r="AQ29" s="19"/>
      <c r="AR29" s="19"/>
      <c r="AS29" s="19"/>
      <c r="AT29" s="19"/>
      <c r="AU29" s="20"/>
      <c r="AV29" s="21" t="str">
        <f>AN29</f>
        <v>REAL SC</v>
      </c>
      <c r="AW29" s="22">
        <f>AO29</f>
        <v>0</v>
      </c>
      <c r="AX29" s="17">
        <f>VLOOKUP(AV29,X29:AF32,8,FALSE)</f>
        <v>0</v>
      </c>
      <c r="AY29" s="18" t="str">
        <f>IF(AND(AW29=AW30,AX30&gt;AX29),AV30,AV29)</f>
        <v>REAL SC</v>
      </c>
      <c r="AZ29" s="17"/>
      <c r="BA29" s="17"/>
      <c r="BB29" s="19"/>
      <c r="BC29" s="19"/>
      <c r="BD29" s="19"/>
      <c r="BE29" s="19"/>
      <c r="BF29" s="23">
        <f>AW29</f>
        <v>0</v>
      </c>
      <c r="BG29" s="24" t="str">
        <f>AY29</f>
        <v>REAL SC</v>
      </c>
      <c r="BI29" s="12" t="str">
        <f>BG29</f>
        <v>REAL SC</v>
      </c>
      <c r="BJ29" s="25">
        <f>VLOOKUP(BI29,X29:AF32,2,FALSE)</f>
        <v>0</v>
      </c>
      <c r="BK29" s="26">
        <f>VLOOKUP(BI29,X29:AF32,3,FALSE)</f>
        <v>0</v>
      </c>
      <c r="BL29" s="26">
        <f>VLOOKUP(BI29,X29:AF32,4,FALSE)</f>
        <v>0</v>
      </c>
      <c r="BM29" s="26">
        <f>VLOOKUP(BI29,X29:AF32,5,FALSE)</f>
        <v>0</v>
      </c>
      <c r="BN29" s="26">
        <f>VLOOKUP(BI29,X29:AF32,6,FALSE)</f>
        <v>0</v>
      </c>
      <c r="BO29" s="26">
        <f>VLOOKUP(BI29,X29:AF32,7,FALSE)</f>
        <v>0</v>
      </c>
      <c r="BP29" s="26">
        <f>VLOOKUP(BI29,X29:AF32,8,FALSE)</f>
        <v>0</v>
      </c>
      <c r="BQ29" s="26">
        <f>VLOOKUP(BI29,X29:AF32,9,FALSE)</f>
        <v>0</v>
      </c>
      <c r="BR29" s="1" t="str">
        <f>BI29</f>
        <v>REAL SC</v>
      </c>
      <c r="BS29" s="1">
        <f>VLOOKUP(BR29,BI29:BQ32,9,FALSE)</f>
        <v>0</v>
      </c>
      <c r="BT29" s="1">
        <f>VLOOKUP(BR29,BI29:BQ32,8,FALSE)</f>
        <v>0</v>
      </c>
      <c r="BU29" s="27" t="str">
        <f>IF(AND(BS29=BS30,BT30&gt;BT29),BR30,BR29)</f>
        <v>REAL SC</v>
      </c>
      <c r="BV29" s="28">
        <f>VLOOKUP(BU29,BI29:BQ32,9,FALSE)</f>
        <v>0</v>
      </c>
      <c r="BW29" s="28">
        <f>VLOOKUP(BU29,BI29:BQ32,8,FALSE)</f>
        <v>0</v>
      </c>
      <c r="BX29" s="27" t="str">
        <f>IF(AND(BV29=BV31,BW31&gt;BW29),BU31,BU29)</f>
        <v>REAL SC</v>
      </c>
      <c r="BY29" s="1">
        <f>VLOOKUP(BX29,BI29:BQ32,9,FALSE)</f>
        <v>0</v>
      </c>
      <c r="BZ29" s="11">
        <f>VLOOKUP(BX29,BI29:BQ32,8,FALSE)</f>
        <v>0</v>
      </c>
      <c r="CA29" s="29" t="str">
        <f>IF(AND(BY29=BY32,BZ32&gt;BZ29),BX32,BX29)</f>
        <v>REAL SC</v>
      </c>
      <c r="CB29" s="1">
        <f>VLOOKUP(CA29,BI29:BQ32,9,FALSE)</f>
        <v>0</v>
      </c>
      <c r="CC29" s="1">
        <f>VLOOKUP(CA29,BI29:BQ32,8,FALSE)</f>
        <v>0</v>
      </c>
      <c r="CD29" s="11">
        <f>VLOOKUP(CA29,BI29:BQ32,6,FALSE)</f>
        <v>0</v>
      </c>
      <c r="CE29" s="27" t="str">
        <f>IF(AND(CB29=CB30,CC29=CC30,CD30&gt;CD29),CA30,CA29)</f>
        <v>REAL SC</v>
      </c>
      <c r="CF29" s="1">
        <f>VLOOKUP(CE29,BI29:BQ32,9,FALSE)</f>
        <v>0</v>
      </c>
      <c r="CG29" s="1">
        <f>VLOOKUP(CE29,BI29:BQ32,8,FALSE)</f>
        <v>0</v>
      </c>
      <c r="CH29" s="1">
        <f>VLOOKUP(CE29,BI29:BQ32,6,FALSE)</f>
        <v>0</v>
      </c>
      <c r="CI29" s="27" t="str">
        <f>IF(AND(CF29=CF31,CG29=CG31,CH31&gt;CH29),CE31,CE29)</f>
        <v>REAL SC</v>
      </c>
      <c r="CJ29" s="1">
        <f>VLOOKUP(CI29,BI29:BQ32,9,FALSE)</f>
        <v>0</v>
      </c>
      <c r="CK29" s="1">
        <f>VLOOKUP(CI29,BI29:BQ32,8,FALSE)</f>
        <v>0</v>
      </c>
      <c r="CL29" s="1">
        <f>VLOOKUP(CI29,BI29:BQ32,6,FALSE)</f>
        <v>0</v>
      </c>
      <c r="CM29" s="27" t="str">
        <f>IF(AND(CJ29=CJ32,CK29=CK32,CL32&gt;CL29),CI32,CI29)</f>
        <v>REAL SC</v>
      </c>
      <c r="CN29" s="1">
        <f>VLOOKUP(CM29,BI29:BQ32,9,FALSE)</f>
        <v>0</v>
      </c>
      <c r="CO29" s="1">
        <f>VLOOKUP(CM29,BI29:BQ32,8,FALSE)</f>
        <v>0</v>
      </c>
      <c r="CP29" s="1">
        <f>VLOOKUP(CM29,BI29:BQ32,6,FALSE)</f>
        <v>0</v>
      </c>
      <c r="CQ29" s="12" t="str">
        <f>CM29</f>
        <v>REAL SC</v>
      </c>
      <c r="CR29" s="25">
        <f>VLOOKUP(CQ29,$X$29:$AF$32,2,FALSE)</f>
        <v>0</v>
      </c>
      <c r="CS29" s="26">
        <f>VLOOKUP(CQ29,$X$29:$AF$32,3,FALSE)</f>
        <v>0</v>
      </c>
      <c r="CT29" s="26">
        <f>VLOOKUP(CQ29,$X$29:$AF$32,4,FALSE)</f>
        <v>0</v>
      </c>
      <c r="CU29" s="26">
        <f>VLOOKUP(CQ29,$X$29:$AF$32,5,FALSE)</f>
        <v>0</v>
      </c>
      <c r="CV29" s="26">
        <f>VLOOKUP(CQ29,$X$29:$AF$32,6,FALSE)</f>
        <v>0</v>
      </c>
      <c r="CW29" s="26">
        <f>VLOOKUP(CQ29,$X$29:$AF$32,7,FALSE)</f>
        <v>0</v>
      </c>
      <c r="CX29" s="26">
        <f>VLOOKUP(CQ29,$X$29:$AF$32,8,FALSE)</f>
        <v>0</v>
      </c>
      <c r="CY29" s="26">
        <f>VLOOKUP(CQ29,$X$29:$AF$32,9,FALSE)</f>
        <v>0</v>
      </c>
      <c r="DA29" s="1" t="str">
        <f>IF(ISNA(VLOOKUP(CQ29,K$6:L$25,1,FALSE))=TRUE,CM32,VLOOKUP(CQ29,K$6:L$25,1,FALSE))</f>
        <v>MARISTAS</v>
      </c>
      <c r="DB29" s="1" t="str">
        <f>IF(ISNA(VLOOKUP(CQ29,K$6:L$25,2,FALSE))=TRUE,CM32,VLOOKUP(CQ29,K$6:L$25,2,FALSE))</f>
        <v>MARISTAS</v>
      </c>
      <c r="DD29" s="1" t="str">
        <f>IF(AND(CR30=CR29,CY30=CY29,DA30=CM30,DB30=CM29),DA30,CM29)</f>
        <v>REAL SC</v>
      </c>
      <c r="DE29" s="25">
        <f>VLOOKUP(DD29,$X$29:$AF$32,2,FALSE)</f>
        <v>0</v>
      </c>
      <c r="DF29" s="26">
        <f>VLOOKUP(DD29,$X$29:$AF$32,3,FALSE)</f>
        <v>0</v>
      </c>
      <c r="DG29" s="26">
        <f>VLOOKUP(DD29,$X$29:$AF$32,4,FALSE)</f>
        <v>0</v>
      </c>
      <c r="DH29" s="26">
        <f>VLOOKUP(DD29,$X$29:$AF$32,5,FALSE)</f>
        <v>0</v>
      </c>
      <c r="DI29" s="26">
        <f>VLOOKUP(DD29,$X$29:$AF$32,6,FALSE)</f>
        <v>0</v>
      </c>
      <c r="DJ29" s="26">
        <f>VLOOKUP(DD29,$X$29:$AF$32,7,FALSE)</f>
        <v>0</v>
      </c>
      <c r="DK29" s="26">
        <f>VLOOKUP(DD29,$X$29:$AF$32,8,FALSE)</f>
        <v>0</v>
      </c>
      <c r="DL29" s="26">
        <f>VLOOKUP(DD29,$X$29:$AF$32,9,FALSE)</f>
        <v>0</v>
      </c>
    </row>
    <row r="30" spans="2:116" ht="22.5" customHeight="1" x14ac:dyDescent="0.3">
      <c r="B30" s="112"/>
      <c r="C30" s="93"/>
      <c r="D30" s="94"/>
      <c r="E30" s="95"/>
      <c r="F30" s="96"/>
      <c r="G30" s="96"/>
      <c r="H30" s="95"/>
      <c r="I30" s="97"/>
      <c r="J30" s="98"/>
      <c r="K30" s="5" t="str">
        <f t="shared" si="8"/>
        <v/>
      </c>
      <c r="L30" s="5" t="str">
        <f t="shared" si="9"/>
        <v/>
      </c>
      <c r="X30" s="13" t="s">
        <v>130</v>
      </c>
      <c r="Y30" s="14">
        <f>DCOUNT($E$5:$F$29,$F$5,$Y33:$Y34)+DCOUNT($G$5:$H$29,$G$5,$Y33:$Y34)</f>
        <v>0</v>
      </c>
      <c r="Z30" s="14">
        <f>COUNTIF($K$6:$K$35,Y34)</f>
        <v>0</v>
      </c>
      <c r="AA30" s="14">
        <f>Y30-Z30-AB30</f>
        <v>0</v>
      </c>
      <c r="AB30" s="14">
        <f>COUNTIF($L$6:$L$35,Y34)</f>
        <v>0</v>
      </c>
      <c r="AC30" s="14">
        <f>DSUM($E$5:$F$29,$F$5,$Y33:$Y34)+DSUM($G$5:$H$29,$G$5,$Y33:$Y34)</f>
        <v>0</v>
      </c>
      <c r="AD30" s="14">
        <f>DSUM($E$5:$G$29,$G$5,$Y33:$Y34)+DSUM($F$5:$H$29,$F$5,$Y33:$Y34)</f>
        <v>0</v>
      </c>
      <c r="AE30" s="14">
        <f>AC30-AD30</f>
        <v>0</v>
      </c>
      <c r="AF30" s="15">
        <f>Z30*3+AA30*1</f>
        <v>0</v>
      </c>
      <c r="AH30" s="30" t="str">
        <f>X30</f>
        <v>CENTRAL 32</v>
      </c>
      <c r="AI30" s="31">
        <f>AF30</f>
        <v>0</v>
      </c>
      <c r="AJ30" s="29" t="str">
        <f>IF(AI30&lt;=AI29,AH30,AH29)</f>
        <v>CENTRAL 32</v>
      </c>
      <c r="AK30" s="31">
        <f>VLOOKUP(AJ30,X29:AF32,9,FALSE)</f>
        <v>0</v>
      </c>
      <c r="AL30" s="9" t="str">
        <f>AJ30</f>
        <v>CENTRAL 32</v>
      </c>
      <c r="AM30" s="31">
        <f>VLOOKUP(AL30,X29:AF32,9,FALSE)</f>
        <v>0</v>
      </c>
      <c r="AN30" s="9" t="str">
        <f>AL30</f>
        <v>CENTRAL 32</v>
      </c>
      <c r="AO30" s="31">
        <f>VLOOKUP(AN30,X29:AF32,9,FALSE)</f>
        <v>0</v>
      </c>
      <c r="AP30" s="29" t="str">
        <f>IF(AO30&gt;=AO31,AN30,AN31)</f>
        <v>CENTRAL 32</v>
      </c>
      <c r="AQ30" s="31">
        <f>VLOOKUP(AP30,X29:AF32,9,FALSE)</f>
        <v>0</v>
      </c>
      <c r="AR30" s="29" t="str">
        <f>IF(AQ30&gt;=AQ32,AP30,AP32)</f>
        <v>CENTRAL 32</v>
      </c>
      <c r="AS30" s="31">
        <f>VLOOKUP(AR30,X29:AF32,9,FALSE)</f>
        <v>0</v>
      </c>
      <c r="AU30" s="32"/>
      <c r="AV30" s="33" t="str">
        <f>AR30</f>
        <v>CENTRAL 32</v>
      </c>
      <c r="AW30" s="34">
        <f>AS30</f>
        <v>0</v>
      </c>
      <c r="AX30" s="31">
        <f>VLOOKUP(AV30,X29:AF32,8,FALSE)</f>
        <v>0</v>
      </c>
      <c r="AY30" s="29" t="str">
        <f>IF(AND(AW29=AW30,AX30&gt;AX29),AV29,AV30)</f>
        <v>CENTRAL 32</v>
      </c>
      <c r="AZ30" s="31">
        <f>VLOOKUP(AY30,X29:AF32,9,FALSE)</f>
        <v>0</v>
      </c>
      <c r="BA30" s="31">
        <f>VLOOKUP(AY30,X29:AF32,8,FALSE)</f>
        <v>0</v>
      </c>
      <c r="BB30" s="29" t="str">
        <f>IF(AND(AZ30=AZ31,BA31&gt;BA30),AY31,AY30)</f>
        <v>CENTRAL 32</v>
      </c>
      <c r="BC30" s="31"/>
      <c r="BD30" s="31"/>
      <c r="BF30" s="35">
        <f>AZ30</f>
        <v>0</v>
      </c>
      <c r="BG30" s="36" t="str">
        <f>BB30</f>
        <v>CENTRAL 32</v>
      </c>
      <c r="BI30" s="12" t="str">
        <f>BG30</f>
        <v>CENTRAL 32</v>
      </c>
      <c r="BJ30" s="25">
        <f>VLOOKUP(BI30,X29:AF32,2,FALSE)</f>
        <v>0</v>
      </c>
      <c r="BK30" s="26">
        <f>VLOOKUP(BI30,X29:AF32,3,FALSE)</f>
        <v>0</v>
      </c>
      <c r="BL30" s="26">
        <f>VLOOKUP(BI30,X29:AF32,4,FALSE)</f>
        <v>0</v>
      </c>
      <c r="BM30" s="26">
        <f>VLOOKUP(BI30,X29:AF32,5,FALSE)</f>
        <v>0</v>
      </c>
      <c r="BN30" s="26">
        <f>VLOOKUP(BI30,X29:AF32,6,FALSE)</f>
        <v>0</v>
      </c>
      <c r="BO30" s="26">
        <f>VLOOKUP(BI30,X29:AF32,7,FALSE)</f>
        <v>0</v>
      </c>
      <c r="BP30" s="26">
        <f>VLOOKUP(BI30,X29:AF32,8,FALSE)</f>
        <v>0</v>
      </c>
      <c r="BQ30" s="26">
        <f>VLOOKUP(BI30,X29:AF32,9,FALSE)</f>
        <v>0</v>
      </c>
      <c r="BR30" s="1" t="str">
        <f>BI30</f>
        <v>CENTRAL 32</v>
      </c>
      <c r="BS30" s="1">
        <f>VLOOKUP(BR30,BI29:BQ32,9,FALSE)</f>
        <v>0</v>
      </c>
      <c r="BT30" s="1">
        <f>VLOOKUP(BR30,BI29:BQ32,8,FALSE)</f>
        <v>0</v>
      </c>
      <c r="BU30" s="27" t="str">
        <f>IF(AND(BS29=BS30,BT30&gt;BT29),BR29,BR30)</f>
        <v>CENTRAL 32</v>
      </c>
      <c r="BV30" s="28">
        <f>VLOOKUP(BU30,BI29:BQ32,9,FALSE)</f>
        <v>0</v>
      </c>
      <c r="BW30" s="28">
        <f>VLOOKUP(BU30,BI29:BQ32,8,FALSE)</f>
        <v>0</v>
      </c>
      <c r="BX30" s="28" t="str">
        <f>IF(AND(BV30=BV32,BW32&gt;BW30),BU32,BU30)</f>
        <v>CENTRAL 32</v>
      </c>
      <c r="BY30" s="1">
        <f>VLOOKUP(BX30,BI29:BQ32,9,FALSE)</f>
        <v>0</v>
      </c>
      <c r="BZ30" s="11">
        <f>VLOOKUP(BX30,BI29:BQ32,8,FALSE)</f>
        <v>0</v>
      </c>
      <c r="CA30" s="1" t="str">
        <f>IF(AND(BY30=BY31,BZ31&gt;BZ30),BX31,BX30)</f>
        <v>CENTRAL 32</v>
      </c>
      <c r="CB30" s="1">
        <f>VLOOKUP(CA30,BI29:BQ32,9,FALSE)</f>
        <v>0</v>
      </c>
      <c r="CC30" s="1">
        <f>VLOOKUP(CA30,BI29:BQ32,8,FALSE)</f>
        <v>0</v>
      </c>
      <c r="CD30" s="11">
        <f>VLOOKUP(CA30,BI29:BQ32,6,FALSE)</f>
        <v>0</v>
      </c>
      <c r="CE30" s="27" t="str">
        <f>IF(AND(CB29=CB30,CC29=CC30,CD30&gt;CD29),CA29,CA30)</f>
        <v>CENTRAL 32</v>
      </c>
      <c r="CF30" s="1">
        <f>VLOOKUP(CE30,BI29:BQ32,9,FALSE)</f>
        <v>0</v>
      </c>
      <c r="CG30" s="1">
        <f>VLOOKUP(CE30,BI29:BQ32,8,FALSE)</f>
        <v>0</v>
      </c>
      <c r="CH30" s="1">
        <f>VLOOKUP(CE30,BI29:BQ32,6,FALSE)</f>
        <v>0</v>
      </c>
      <c r="CI30" s="28" t="str">
        <f>IF(AND(CF30=CF32,CG30=CG32,CH32&gt;CH30),CE32,CE30)</f>
        <v>CENTRAL 32</v>
      </c>
      <c r="CJ30" s="1">
        <f>VLOOKUP(CI30,BI29:BQ32,9,FALSE)</f>
        <v>0</v>
      </c>
      <c r="CK30" s="1">
        <f>VLOOKUP(CI30,BI29:BQ32,8,FALSE)</f>
        <v>0</v>
      </c>
      <c r="CL30" s="1">
        <f>VLOOKUP(CI30,BI29:BQ32,6,FALSE)</f>
        <v>0</v>
      </c>
      <c r="CM30" s="28" t="str">
        <f>IF(AND(CJ30=CJ31,CK30=CK31,CL31&gt;CL30),CI31,CI30)</f>
        <v>CENTRAL 32</v>
      </c>
      <c r="CN30" s="1">
        <f>VLOOKUP(CM30,BI29:BQ32,9,FALSE)</f>
        <v>0</v>
      </c>
      <c r="CO30" s="1">
        <f>VLOOKUP(CM30,BI29:BQ32,8,FALSE)</f>
        <v>0</v>
      </c>
      <c r="CP30" s="1">
        <f>VLOOKUP(CM30,BI29:BQ32,6,FALSE)</f>
        <v>0</v>
      </c>
      <c r="CQ30" s="12" t="str">
        <f>CM30</f>
        <v>CENTRAL 32</v>
      </c>
      <c r="CR30" s="25">
        <f>VLOOKUP(CQ30,$X$29:$AF$32,2,FALSE)</f>
        <v>0</v>
      </c>
      <c r="CS30" s="26">
        <f>VLOOKUP(CQ30,$X$29:$AF$32,3,FALSE)</f>
        <v>0</v>
      </c>
      <c r="CT30" s="26">
        <f>VLOOKUP(CQ30,$X$29:$AF$32,4,FALSE)</f>
        <v>0</v>
      </c>
      <c r="CU30" s="26">
        <f>VLOOKUP(CQ30,$X$29:$AF$32,5,FALSE)</f>
        <v>0</v>
      </c>
      <c r="CV30" s="26">
        <f>VLOOKUP(CQ30,$X$29:$AF$32,6,FALSE)</f>
        <v>0</v>
      </c>
      <c r="CW30" s="26">
        <f>VLOOKUP(CQ30,$X$29:$AF$32,7,FALSE)</f>
        <v>0</v>
      </c>
      <c r="CX30" s="26">
        <f>VLOOKUP(CQ30,$X$29:$AF$32,8,FALSE)</f>
        <v>0</v>
      </c>
      <c r="CY30" s="26">
        <f>VLOOKUP(CQ30,$X$29:$AF$32,9,FALSE)</f>
        <v>0</v>
      </c>
      <c r="DA30" s="1" t="str">
        <f>IF(ISNA(VLOOKUP(CQ30,K$6:L$25,1,FALSE))=TRUE,CM32,VLOOKUP(CQ30,K$6:L$25,1,FALSE))</f>
        <v>MARISTAS</v>
      </c>
      <c r="DB30" s="1" t="str">
        <f>IF(ISNA(VLOOKUP(CQ30,K$6:L$25,2,FALSE))=TRUE,CM32,VLOOKUP(CQ30,K$6:L$25,2,FALSE))</f>
        <v>MARISTAS</v>
      </c>
      <c r="DD30" s="1" t="str">
        <f>IF(DD29=CM30,CM29,IF(AND(CR31=CR30,CY31=CY30,DA31=CM31,DB31=CM30),DA31,CM30))</f>
        <v>CENTRAL 32</v>
      </c>
      <c r="DE30" s="25">
        <f>VLOOKUP(DD30,$X$29:$AF$32,2,FALSE)</f>
        <v>0</v>
      </c>
      <c r="DF30" s="26">
        <f>VLOOKUP(DD30,$X$29:$AF$32,3,FALSE)</f>
        <v>0</v>
      </c>
      <c r="DG30" s="26">
        <f>VLOOKUP(DD30,$X$29:$AF$32,4,FALSE)</f>
        <v>0</v>
      </c>
      <c r="DH30" s="26">
        <f>VLOOKUP(DD30,$X$29:$AF$32,5,FALSE)</f>
        <v>0</v>
      </c>
      <c r="DI30" s="26">
        <f>VLOOKUP(DD30,$X$29:$AF$32,6,FALSE)</f>
        <v>0</v>
      </c>
      <c r="DJ30" s="26">
        <f>VLOOKUP(DD30,$X$29:$AF$32,7,FALSE)</f>
        <v>0</v>
      </c>
      <c r="DK30" s="26">
        <f>VLOOKUP(DD30,$X$29:$AF$32,8,FALSE)</f>
        <v>0</v>
      </c>
      <c r="DL30" s="26">
        <f>VLOOKUP(DD30,$X$29:$AF$32,9,FALSE)</f>
        <v>0</v>
      </c>
    </row>
    <row r="31" spans="2:116" ht="22.5" customHeight="1" x14ac:dyDescent="0.3">
      <c r="B31" s="219" t="s">
        <v>72</v>
      </c>
      <c r="C31" s="220"/>
      <c r="D31" s="220"/>
      <c r="E31" s="220"/>
      <c r="F31" s="220"/>
      <c r="G31" s="220"/>
      <c r="H31" s="220"/>
      <c r="I31" s="220"/>
      <c r="J31" s="221"/>
      <c r="K31" s="5" t="str">
        <f t="shared" si="8"/>
        <v/>
      </c>
      <c r="L31" s="5" t="str">
        <f t="shared" si="9"/>
        <v/>
      </c>
      <c r="N31" s="99"/>
      <c r="O31" s="100"/>
      <c r="P31" s="100"/>
      <c r="Q31" s="100"/>
      <c r="R31" s="100"/>
      <c r="S31" s="100"/>
      <c r="T31" s="100"/>
      <c r="U31" s="100"/>
      <c r="V31" s="100"/>
      <c r="X31" s="13" t="s">
        <v>126</v>
      </c>
      <c r="Y31" s="14">
        <f>DCOUNT($E$5:$F$29,$F$5,$Z33:$Z34)+DCOUNT($G$5:$H$29,$G$5,$Z33:$Z34)</f>
        <v>0</v>
      </c>
      <c r="Z31" s="14">
        <f>COUNTIF($K$6:$K$35,Z34)</f>
        <v>0</v>
      </c>
      <c r="AA31" s="14">
        <f>Y31-Z31-AB31</f>
        <v>0</v>
      </c>
      <c r="AB31" s="14">
        <f>COUNTIF($L$6:$L$35,Z34)</f>
        <v>0</v>
      </c>
      <c r="AC31" s="14">
        <f>DSUM($E$5:$F$29,$F$5,$Z33:$Z34)+DSUM($G$5:$H$29,$G$5,$Z33:$Z34)</f>
        <v>0</v>
      </c>
      <c r="AD31" s="14">
        <f>DSUM($E$5:$G$29,$G$5,$Z33:$Z34)+DSUM($F$5:$H$29,$F$5,$Z33:$Z34)</f>
        <v>0</v>
      </c>
      <c r="AE31" s="14">
        <f>AC31-AD31</f>
        <v>0</v>
      </c>
      <c r="AF31" s="15">
        <f>Z31*3+AA31*1</f>
        <v>0</v>
      </c>
      <c r="AH31" s="30" t="str">
        <f>X31</f>
        <v>SINTRENSE</v>
      </c>
      <c r="AI31" s="31">
        <f>AF31</f>
        <v>0</v>
      </c>
      <c r="AJ31" s="9" t="str">
        <f>AH31</f>
        <v>SINTRENSE</v>
      </c>
      <c r="AK31" s="31">
        <f>VLOOKUP(AJ31,X29:AF32,9,FALSE)</f>
        <v>0</v>
      </c>
      <c r="AL31" s="29" t="str">
        <f>IF(AK31&lt;=AK29,AJ31,AJ29)</f>
        <v>SINTRENSE</v>
      </c>
      <c r="AM31" s="31">
        <f>VLOOKUP(AL31,X29:AF32,9,FALSE)</f>
        <v>0</v>
      </c>
      <c r="AN31" s="9" t="str">
        <f>AL31</f>
        <v>SINTRENSE</v>
      </c>
      <c r="AO31" s="31">
        <f>VLOOKUP(AN31,X29:AF32,9,FALSE)</f>
        <v>0</v>
      </c>
      <c r="AP31" s="29" t="str">
        <f>IF(AO31&lt;=AO30,AN31,AN30)</f>
        <v>SINTRENSE</v>
      </c>
      <c r="AQ31" s="31">
        <f>VLOOKUP(AP31,X29:AF32,9,FALSE)</f>
        <v>0</v>
      </c>
      <c r="AR31" s="9" t="str">
        <f>AP31</f>
        <v>SINTRENSE</v>
      </c>
      <c r="AS31" s="31">
        <f>VLOOKUP(AR31,X29:AF32,9,FALSE)</f>
        <v>0</v>
      </c>
      <c r="AT31" s="29" t="str">
        <f>IF(AS31&gt;=AS32,AR31,AR32)</f>
        <v>SINTRENSE</v>
      </c>
      <c r="AU31" s="37">
        <f>VLOOKUP(AT31,X29:AF32,9,FALSE)</f>
        <v>0</v>
      </c>
      <c r="AV31" s="33" t="str">
        <f>AT31</f>
        <v>SINTRENSE</v>
      </c>
      <c r="AW31" s="34">
        <f>AU31</f>
        <v>0</v>
      </c>
      <c r="AX31" s="31">
        <f>VLOOKUP(AV31,X29:AF32,8,FALSE)</f>
        <v>0</v>
      </c>
      <c r="AY31" s="9" t="str">
        <f>AV31</f>
        <v>SINTRENSE</v>
      </c>
      <c r="AZ31" s="31">
        <f>VLOOKUP(AY31,X29:AF32,9,FALSE)</f>
        <v>0</v>
      </c>
      <c r="BA31" s="31">
        <f>VLOOKUP(AY31,X29:AF32,8,FALSE)</f>
        <v>0</v>
      </c>
      <c r="BB31" s="29" t="str">
        <f>IF(AND(AZ30=AZ31,BA31&gt;BA30),AY30,AY31)</f>
        <v>SINTRENSE</v>
      </c>
      <c r="BC31" s="31">
        <f>VLOOKUP(BB31,X29:AF32,9,FALSE)</f>
        <v>0</v>
      </c>
      <c r="BD31" s="31">
        <f>VLOOKUP(BB31,X29:AF32,8,FALSE)</f>
        <v>0</v>
      </c>
      <c r="BE31" s="29" t="str">
        <f>IF(AND(BC31=BC32,BD32&gt;BD31),BB32,BB31)</f>
        <v>SINTRENSE</v>
      </c>
      <c r="BF31" s="35">
        <f>BC31</f>
        <v>0</v>
      </c>
      <c r="BG31" s="36" t="str">
        <f>BE31</f>
        <v>SINTRENSE</v>
      </c>
      <c r="BI31" s="12" t="str">
        <f>BG31</f>
        <v>SINTRENSE</v>
      </c>
      <c r="BJ31" s="25">
        <f>VLOOKUP(BI31,X29:AF32,2,FALSE)</f>
        <v>0</v>
      </c>
      <c r="BK31" s="26">
        <f>VLOOKUP(BI31,X29:AF32,3,FALSE)</f>
        <v>0</v>
      </c>
      <c r="BL31" s="26">
        <f>VLOOKUP(BI31,X29:AF32,4,FALSE)</f>
        <v>0</v>
      </c>
      <c r="BM31" s="26">
        <f>VLOOKUP(BI31,X29:AF32,5,FALSE)</f>
        <v>0</v>
      </c>
      <c r="BN31" s="26">
        <f>VLOOKUP(BI31,X29:AF32,6,FALSE)</f>
        <v>0</v>
      </c>
      <c r="BO31" s="26">
        <f>VLOOKUP(BI31,X29:AF32,7,FALSE)</f>
        <v>0</v>
      </c>
      <c r="BP31" s="26">
        <f>VLOOKUP(BI31,X29:AF32,8,FALSE)</f>
        <v>0</v>
      </c>
      <c r="BQ31" s="26">
        <f>VLOOKUP(BI31,X29:AF32,9,FALSE)</f>
        <v>0</v>
      </c>
      <c r="BR31" s="1" t="str">
        <f>BI31</f>
        <v>SINTRENSE</v>
      </c>
      <c r="BS31" s="1">
        <f>VLOOKUP(BR31,BI29:BQ32,9,FALSE)</f>
        <v>0</v>
      </c>
      <c r="BT31" s="1">
        <f>VLOOKUP(BR31,BI29:BQ32,8,FALSE)</f>
        <v>0</v>
      </c>
      <c r="BU31" s="28" t="str">
        <f>IF(AND(BS31=BS32,BT32&gt;BT31),BR32,BR31)</f>
        <v>SINTRENSE</v>
      </c>
      <c r="BV31" s="28">
        <f>VLOOKUP(BU31,BI29:BQ32,9,FALSE)</f>
        <v>0</v>
      </c>
      <c r="BW31" s="28">
        <f>VLOOKUP(BU31,BI29:BQ32,8,FALSE)</f>
        <v>0</v>
      </c>
      <c r="BX31" s="27" t="str">
        <f>IF(AND(BV29=BV31,BW31&gt;BW29),BU29,BU31)</f>
        <v>SINTRENSE</v>
      </c>
      <c r="BY31" s="1">
        <f>VLOOKUP(BX31,BI29:BQ32,9,FALSE)</f>
        <v>0</v>
      </c>
      <c r="BZ31" s="11">
        <f>VLOOKUP(BX31,BI29:BQ32,8,FALSE)</f>
        <v>0</v>
      </c>
      <c r="CA31" s="1" t="str">
        <f>IF(AND(BY30=BY31,BZ31&gt;BZ30),BX30,BX31)</f>
        <v>SINTRENSE</v>
      </c>
      <c r="CB31" s="1">
        <f>VLOOKUP(CA31,BI29:BQ32,9,FALSE)</f>
        <v>0</v>
      </c>
      <c r="CC31" s="1">
        <f>VLOOKUP(CA31,BI29:BQ32,8,FALSE)</f>
        <v>0</v>
      </c>
      <c r="CD31" s="11">
        <f>VLOOKUP(CA31,BI29:BQ32,6,FALSE)</f>
        <v>0</v>
      </c>
      <c r="CE31" s="28" t="str">
        <f>IF(AND(CB31=CB32,CC31=CC32,CD32&gt;CD31),CA32,CA31)</f>
        <v>SINTRENSE</v>
      </c>
      <c r="CF31" s="1">
        <f>VLOOKUP(CE31,BI29:BQ32,9,FALSE)</f>
        <v>0</v>
      </c>
      <c r="CG31" s="1">
        <f>VLOOKUP(CE31,BI29:BQ32,8,FALSE)</f>
        <v>0</v>
      </c>
      <c r="CH31" s="1">
        <f>VLOOKUP(CE31,BI29:BQ32,6,FALSE)</f>
        <v>0</v>
      </c>
      <c r="CI31" s="27" t="str">
        <f>IF(AND(CF29=CF31,CG29=CG31,CH31&gt;CH29),CE29,CE31)</f>
        <v>SINTRENSE</v>
      </c>
      <c r="CJ31" s="1">
        <f>VLOOKUP(CI31,BI29:BQ32,9,FALSE)</f>
        <v>0</v>
      </c>
      <c r="CK31" s="1">
        <f>VLOOKUP(CI31,BI29:BQ32,8,FALSE)</f>
        <v>0</v>
      </c>
      <c r="CL31" s="1">
        <f>VLOOKUP(CI31,BI29:BQ32,6,FALSE)</f>
        <v>0</v>
      </c>
      <c r="CM31" s="28" t="str">
        <f>IF(AND(CJ30=CJ31,CK30=CK31,CL31&gt;CL30),CI30,CI31)</f>
        <v>SINTRENSE</v>
      </c>
      <c r="CN31" s="1">
        <f>VLOOKUP(CM31,BI29:BQ32,9,FALSE)</f>
        <v>0</v>
      </c>
      <c r="CO31" s="1">
        <f>VLOOKUP(CM31,BI29:BQ32,8,FALSE)</f>
        <v>0</v>
      </c>
      <c r="CP31" s="1">
        <f>VLOOKUP(CM31,BI29:BQ32,6,FALSE)</f>
        <v>0</v>
      </c>
      <c r="CQ31" s="12" t="str">
        <f>CM31</f>
        <v>SINTRENSE</v>
      </c>
      <c r="CR31" s="25">
        <f>VLOOKUP(CQ31,$X$29:$AF$32,2,FALSE)</f>
        <v>0</v>
      </c>
      <c r="CS31" s="26">
        <f>VLOOKUP(CQ31,$X$29:$AF$32,3,FALSE)</f>
        <v>0</v>
      </c>
      <c r="CT31" s="26">
        <f>VLOOKUP(CQ31,$X$29:$AF$32,4,FALSE)</f>
        <v>0</v>
      </c>
      <c r="CU31" s="26">
        <f>VLOOKUP(CQ31,$X$29:$AF$32,5,FALSE)</f>
        <v>0</v>
      </c>
      <c r="CV31" s="26">
        <f>VLOOKUP(CQ31,$X$29:$AF$32,6,FALSE)</f>
        <v>0</v>
      </c>
      <c r="CW31" s="26">
        <f>VLOOKUP(CQ31,$X$29:$AF$32,7,FALSE)</f>
        <v>0</v>
      </c>
      <c r="CX31" s="26">
        <f>VLOOKUP(CQ31,$X$29:$AF$32,8,FALSE)</f>
        <v>0</v>
      </c>
      <c r="CY31" s="26">
        <f>VLOOKUP(CQ31,$X$29:$AF$32,9,FALSE)</f>
        <v>0</v>
      </c>
      <c r="DA31" s="1" t="str">
        <f>IF(ISNA(VLOOKUP(CQ31,K$6:L$25,1,FALSE))=TRUE,CM32,VLOOKUP(CQ31,K$6:L$25,1,FALSE))</f>
        <v>MARISTAS</v>
      </c>
      <c r="DB31" s="1" t="str">
        <f>IF(ISNA(VLOOKUP(CQ31,K$6:L$25,2,FALSE))=TRUE,CM32,VLOOKUP(CQ31,K$6:L$25,2,FALSE))</f>
        <v>MARISTAS</v>
      </c>
      <c r="DD31" s="1" t="str">
        <f>IF(DD30=CM31,CM30,IF(AND(CR32=CR31,CY32=CY31,DA32=CM32,DB32=CM31),DA32,CM31))</f>
        <v>SINTRENSE</v>
      </c>
      <c r="DE31" s="25">
        <f>VLOOKUP(DD31,$X$29:$AF$32,2,FALSE)</f>
        <v>0</v>
      </c>
      <c r="DF31" s="26">
        <f>VLOOKUP(DD31,$X$29:$AF$32,3,FALSE)</f>
        <v>0</v>
      </c>
      <c r="DG31" s="26">
        <f>VLOOKUP(DD31,$X$29:$AF$32,4,FALSE)</f>
        <v>0</v>
      </c>
      <c r="DH31" s="26">
        <f>VLOOKUP(DD31,$X$29:$AF$32,5,FALSE)</f>
        <v>0</v>
      </c>
      <c r="DI31" s="26">
        <f>VLOOKUP(DD31,$X$29:$AF$32,6,FALSE)</f>
        <v>0</v>
      </c>
      <c r="DJ31" s="26">
        <f>VLOOKUP(DD31,$X$29:$AF$32,7,FALSE)</f>
        <v>0</v>
      </c>
      <c r="DK31" s="26">
        <f>VLOOKUP(DD31,$X$29:$AF$32,8,FALSE)</f>
        <v>0</v>
      </c>
      <c r="DL31" s="26">
        <f>VLOOKUP(DD31,$X$29:$AF$32,9,FALSE)</f>
        <v>0</v>
      </c>
    </row>
    <row r="32" spans="2:116" ht="22.5" customHeight="1" x14ac:dyDescent="0.3">
      <c r="B32" s="210" t="s">
        <v>14</v>
      </c>
      <c r="C32" s="211"/>
      <c r="D32" s="211"/>
      <c r="E32" s="211"/>
      <c r="F32" s="211"/>
      <c r="G32" s="211"/>
      <c r="H32" s="211"/>
      <c r="I32" s="211"/>
      <c r="J32" s="212"/>
      <c r="K32" s="5" t="str">
        <f t="shared" si="8"/>
        <v/>
      </c>
      <c r="L32" s="5" t="str">
        <f t="shared" si="9"/>
        <v/>
      </c>
      <c r="N32" s="101"/>
      <c r="O32" s="102"/>
      <c r="P32" s="102"/>
      <c r="Q32" s="102"/>
      <c r="R32" s="102"/>
      <c r="S32" s="102"/>
      <c r="T32" s="102"/>
      <c r="U32" s="102"/>
      <c r="V32" s="102"/>
      <c r="X32" s="4" t="s">
        <v>134</v>
      </c>
      <c r="Y32" s="38">
        <f>DCOUNT($E$5:$F$29,$F$5,$AA33:$AA34)+DCOUNT($G$5:$H$29,$G$5,$AA33:$AA34)</f>
        <v>0</v>
      </c>
      <c r="Z32" s="38">
        <f>COUNTIF($K$6:$K$35,AA34)</f>
        <v>0</v>
      </c>
      <c r="AA32" s="38">
        <f>Y32-Z32-AB32</f>
        <v>0</v>
      </c>
      <c r="AB32" s="38">
        <f>COUNTIF($L$6:$L$35,AA34)</f>
        <v>0</v>
      </c>
      <c r="AC32" s="38">
        <f>DSUM($E$5:$F$29,$F$5,$AA33:$AA34)+DSUM($G$5:$H$29,$G$5,$AA33:$AA34)</f>
        <v>0</v>
      </c>
      <c r="AD32" s="38">
        <f>DSUM($E$5:$G$29,$G$5,$AA33:$AA34)+DSUM($F$5:$H$29,$F$5,$AA33:$AA34)</f>
        <v>0</v>
      </c>
      <c r="AE32" s="38">
        <f>AC32-AD32</f>
        <v>0</v>
      </c>
      <c r="AF32" s="39">
        <f>Z32*3+AA32*1</f>
        <v>0</v>
      </c>
      <c r="AH32" s="40" t="str">
        <f>X32</f>
        <v>MARISTAS</v>
      </c>
      <c r="AI32" s="41">
        <f>AF32</f>
        <v>0</v>
      </c>
      <c r="AJ32" s="42" t="str">
        <f>AH32</f>
        <v>MARISTAS</v>
      </c>
      <c r="AK32" s="41">
        <f>VLOOKUP(AJ32,X29:AF32,9,FALSE)</f>
        <v>0</v>
      </c>
      <c r="AL32" s="42" t="str">
        <f>AJ32</f>
        <v>MARISTAS</v>
      </c>
      <c r="AM32" s="41">
        <f>VLOOKUP(AL32,X29:AF32,9,FALSE)</f>
        <v>0</v>
      </c>
      <c r="AN32" s="43" t="str">
        <f>IF(AM32&lt;=AM29,AL32,AL29)</f>
        <v>MARISTAS</v>
      </c>
      <c r="AO32" s="41">
        <f>VLOOKUP(AN32,X29:AF32,9,FALSE)</f>
        <v>0</v>
      </c>
      <c r="AP32" s="42" t="str">
        <f>AN32</f>
        <v>MARISTAS</v>
      </c>
      <c r="AQ32" s="41">
        <f>VLOOKUP(AP32,X29:AF32,9,FALSE)</f>
        <v>0</v>
      </c>
      <c r="AR32" s="43" t="str">
        <f>IF(AQ32&lt;=AQ30,AP32,AP30)</f>
        <v>MARISTAS</v>
      </c>
      <c r="AS32" s="41">
        <f>VLOOKUP(AR32,X29:AF32,9,FALSE)</f>
        <v>0</v>
      </c>
      <c r="AT32" s="43" t="str">
        <f>IF(AS32&lt;=AS31,AR32,AR31)</f>
        <v>MARISTAS</v>
      </c>
      <c r="AU32" s="44">
        <f>VLOOKUP(AT32,X29:AF32,9,FALSE)</f>
        <v>0</v>
      </c>
      <c r="AV32" s="45" t="str">
        <f>AT32</f>
        <v>MARISTAS</v>
      </c>
      <c r="AW32" s="46">
        <f>AU32</f>
        <v>0</v>
      </c>
      <c r="AX32" s="41">
        <f>VLOOKUP(AV32,X29:AF32,8,FALSE)</f>
        <v>0</v>
      </c>
      <c r="AY32" s="42" t="str">
        <f>AV32</f>
        <v>MARISTAS</v>
      </c>
      <c r="AZ32" s="41">
        <f>VLOOKUP(AY32,X29:AF32,9,FALSE)</f>
        <v>0</v>
      </c>
      <c r="BA32" s="41">
        <f>VLOOKUP(AY32,X29:AF32,8,FALSE)</f>
        <v>0</v>
      </c>
      <c r="BB32" s="42" t="str">
        <f>AY32</f>
        <v>MARISTAS</v>
      </c>
      <c r="BC32" s="41">
        <f>VLOOKUP(BB32,X29:AF32,9,FALSE)</f>
        <v>0</v>
      </c>
      <c r="BD32" s="41">
        <f>VLOOKUP(BB32,X29:AF32,8,FALSE)</f>
        <v>0</v>
      </c>
      <c r="BE32" s="43" t="str">
        <f>IF(AND(BC31=BC32,BD32&gt;BD31),BB31,BB32)</f>
        <v>MARISTAS</v>
      </c>
      <c r="BF32" s="47">
        <f>VLOOKUP(BE32,X29:AF32,9,FALSE)</f>
        <v>0</v>
      </c>
      <c r="BG32" s="48" t="str">
        <f>BE32</f>
        <v>MARISTAS</v>
      </c>
      <c r="BI32" s="12" t="str">
        <f>BG32</f>
        <v>MARISTAS</v>
      </c>
      <c r="BJ32" s="25">
        <f>VLOOKUP(BI32,X29:AF32,2,FALSE)</f>
        <v>0</v>
      </c>
      <c r="BK32" s="26">
        <f>VLOOKUP(BI32,X29:AF32,3,FALSE)</f>
        <v>0</v>
      </c>
      <c r="BL32" s="26">
        <f>VLOOKUP(BI32,X29:AF32,4,FALSE)</f>
        <v>0</v>
      </c>
      <c r="BM32" s="26">
        <f>VLOOKUP(BI32,X29:AF32,5,FALSE)</f>
        <v>0</v>
      </c>
      <c r="BN32" s="26">
        <f>VLOOKUP(BI32,X29:AF32,6,FALSE)</f>
        <v>0</v>
      </c>
      <c r="BO32" s="26">
        <f>VLOOKUP(BI32,X29:AF32,7,FALSE)</f>
        <v>0</v>
      </c>
      <c r="BP32" s="26">
        <f>VLOOKUP(BI32,X29:AF32,8,FALSE)</f>
        <v>0</v>
      </c>
      <c r="BQ32" s="26">
        <f>VLOOKUP(BI32,X29:AF32,9,FALSE)</f>
        <v>0</v>
      </c>
      <c r="BR32" s="1" t="str">
        <f>BI32</f>
        <v>MARISTAS</v>
      </c>
      <c r="BS32" s="1">
        <f>VLOOKUP(BR32,BI29:BQ32,9,FALSE)</f>
        <v>0</v>
      </c>
      <c r="BT32" s="1">
        <f>VLOOKUP(BR32,BI29:BQ32,8,FALSE)</f>
        <v>0</v>
      </c>
      <c r="BU32" s="28" t="str">
        <f>IF(AND(BS31=BS32,BT32&gt;BT31),BR31,BR32)</f>
        <v>MARISTAS</v>
      </c>
      <c r="BV32" s="28">
        <f>VLOOKUP(BU32,BI29:BQ32,9,FALSE)</f>
        <v>0</v>
      </c>
      <c r="BW32" s="28">
        <f>VLOOKUP(BU32,BI29:BQ32,8,FALSE)</f>
        <v>0</v>
      </c>
      <c r="BX32" s="28" t="str">
        <f>IF(AND(BV30=BV32,BW32&gt;BW30),BU30,BU32)</f>
        <v>MARISTAS</v>
      </c>
      <c r="BY32" s="1">
        <f>VLOOKUP(BX32,BI29:BQ32,9,FALSE)</f>
        <v>0</v>
      </c>
      <c r="BZ32" s="11">
        <f>VLOOKUP(BX32,BI29:BQ32,8,FALSE)</f>
        <v>0</v>
      </c>
      <c r="CA32" s="29" t="str">
        <f>IF(AND(BY29=BY32,BZ32&gt;BZ29),BX29,BX32)</f>
        <v>MARISTAS</v>
      </c>
      <c r="CB32" s="1">
        <f>VLOOKUP(CA32,BI29:BQ32,9,FALSE)</f>
        <v>0</v>
      </c>
      <c r="CC32" s="1">
        <f>VLOOKUP(CA32,BI29:BQ32,8,FALSE)</f>
        <v>0</v>
      </c>
      <c r="CD32" s="11">
        <f>VLOOKUP(CA32,BI29:BQ32,6,FALSE)</f>
        <v>0</v>
      </c>
      <c r="CE32" s="28" t="str">
        <f>IF(AND(CB31=CB32,CC31=CC32,CD32&gt;CD31),CA31,CA32)</f>
        <v>MARISTAS</v>
      </c>
      <c r="CF32" s="1">
        <f>VLOOKUP(CE32,BI29:BQ32,9,FALSE)</f>
        <v>0</v>
      </c>
      <c r="CG32" s="1">
        <f>VLOOKUP(CE32,BI29:BQ32,8,FALSE)</f>
        <v>0</v>
      </c>
      <c r="CH32" s="1">
        <f>VLOOKUP(CE32,BI29:BQ32,6,FALSE)</f>
        <v>0</v>
      </c>
      <c r="CI32" s="28" t="str">
        <f>IF(AND(CF30=CF32,CG30=CG32,CH32&gt;CH30),CE30,CE32)</f>
        <v>MARISTAS</v>
      </c>
      <c r="CJ32" s="1">
        <f>VLOOKUP(CI32,BI29:BQ32,9,FALSE)</f>
        <v>0</v>
      </c>
      <c r="CK32" s="1">
        <f>VLOOKUP(CI32,BI29:BQ32,8,FALSE)</f>
        <v>0</v>
      </c>
      <c r="CL32" s="1">
        <f>VLOOKUP(CI32,BI29:BQ32,6,FALSE)</f>
        <v>0</v>
      </c>
      <c r="CM32" s="27" t="str">
        <f>IF(AND(CJ29=CJ32,CK29=CK32,CL32&gt;CL29),CI29,CI32)</f>
        <v>MARISTAS</v>
      </c>
      <c r="CN32" s="1">
        <f>VLOOKUP(CM32,BI29:BQ32,9,FALSE)</f>
        <v>0</v>
      </c>
      <c r="CO32" s="1">
        <f>VLOOKUP(CM32,BI29:BQ32,8,FALSE)</f>
        <v>0</v>
      </c>
      <c r="CP32" s="1">
        <f>VLOOKUP(CM32,BI29:BQ32,6,FALSE)</f>
        <v>0</v>
      </c>
      <c r="CQ32" s="12" t="str">
        <f>CM32</f>
        <v>MARISTAS</v>
      </c>
      <c r="CR32" s="25">
        <f>VLOOKUP(CQ32,$X$29:$AF$32,2,FALSE)</f>
        <v>0</v>
      </c>
      <c r="CS32" s="26">
        <f>VLOOKUP(CQ32,$X$29:$AF$32,3,FALSE)</f>
        <v>0</v>
      </c>
      <c r="CT32" s="26">
        <f>VLOOKUP(CQ32,$X$29:$AF$32,4,FALSE)</f>
        <v>0</v>
      </c>
      <c r="CU32" s="26">
        <f>VLOOKUP(CQ32,$X$29:$AF$32,5,FALSE)</f>
        <v>0</v>
      </c>
      <c r="CV32" s="26">
        <f>VLOOKUP(CQ32,$X$29:$AF$32,6,FALSE)</f>
        <v>0</v>
      </c>
      <c r="CW32" s="26">
        <f>VLOOKUP(CQ32,$X$29:$AF$32,7,FALSE)</f>
        <v>0</v>
      </c>
      <c r="CX32" s="26">
        <f>VLOOKUP(CQ32,$X$29:$AF$32,8,FALSE)</f>
        <v>0</v>
      </c>
      <c r="CY32" s="26">
        <f>VLOOKUP(CQ32,$X$29:$AF$32,9,FALSE)</f>
        <v>0</v>
      </c>
      <c r="DA32" s="1" t="str">
        <f>IF(ISNA(VLOOKUP(CQ32,K$6:L$25,1,FALSE))=TRUE,CM32,VLOOKUP(CQ32,K$6:L$25,1,FALSE))</f>
        <v>MARISTAS</v>
      </c>
      <c r="DB32" s="1" t="str">
        <f>IF(ISNA(VLOOKUP(CQ32,K$6:L$25,2,FALSE))=TRUE,CM32,VLOOKUP(CQ32,K$6:L$25,2,FALSE))</f>
        <v>MARISTAS</v>
      </c>
      <c r="DD32" s="1" t="str">
        <f>IF(DD31=CM32,CM31,IF(AND(CR33=CR32,CY33=CY32,DA33=CM33,DB33=CM32),DA33,CM32))</f>
        <v>MARISTAS</v>
      </c>
      <c r="DE32" s="25">
        <f>VLOOKUP(DD32,$X$29:$AF$32,2,FALSE)</f>
        <v>0</v>
      </c>
      <c r="DF32" s="26">
        <f>VLOOKUP(DD32,$X$29:$AF$32,3,FALSE)</f>
        <v>0</v>
      </c>
      <c r="DG32" s="26">
        <f>VLOOKUP(DD32,$X$29:$AF$32,4,FALSE)</f>
        <v>0</v>
      </c>
      <c r="DH32" s="26">
        <f>VLOOKUP(DD32,$X$29:$AF$32,5,FALSE)</f>
        <v>0</v>
      </c>
      <c r="DI32" s="26">
        <f>VLOOKUP(DD32,$X$29:$AF$32,6,FALSE)</f>
        <v>0</v>
      </c>
      <c r="DJ32" s="26">
        <f>VLOOKUP(DD32,$X$29:$AF$32,7,FALSE)</f>
        <v>0</v>
      </c>
      <c r="DK32" s="26">
        <f>VLOOKUP(DD32,$X$29:$AF$32,8,FALSE)</f>
        <v>0</v>
      </c>
      <c r="DL32" s="26">
        <f>VLOOKUP(DD32,$X$29:$AF$32,9,FALSE)</f>
        <v>0</v>
      </c>
    </row>
    <row r="33" spans="2:116" ht="22.5" customHeight="1" x14ac:dyDescent="0.3">
      <c r="B33" s="156">
        <v>25</v>
      </c>
      <c r="C33" s="157">
        <v>46191</v>
      </c>
      <c r="D33" s="158">
        <v>0.80208333333333337</v>
      </c>
      <c r="E33" s="159" t="s">
        <v>105</v>
      </c>
      <c r="F33" s="160"/>
      <c r="G33" s="160"/>
      <c r="H33" s="161" t="s">
        <v>106</v>
      </c>
      <c r="I33" s="162" t="s">
        <v>64</v>
      </c>
      <c r="J33" s="163"/>
      <c r="K33" s="5" t="str">
        <f t="shared" si="8"/>
        <v/>
      </c>
      <c r="L33" s="5" t="str">
        <f t="shared" si="9"/>
        <v/>
      </c>
      <c r="N33" s="101"/>
      <c r="O33" s="102"/>
      <c r="P33" s="102"/>
      <c r="Q33" s="102"/>
      <c r="R33" s="102"/>
      <c r="S33" s="102"/>
      <c r="T33" s="102"/>
      <c r="U33" s="102"/>
      <c r="V33" s="102"/>
      <c r="X33" s="49" t="s">
        <v>75</v>
      </c>
      <c r="Y33" s="49" t="s">
        <v>75</v>
      </c>
      <c r="Z33" s="49" t="s">
        <v>75</v>
      </c>
      <c r="AA33" s="49" t="s">
        <v>75</v>
      </c>
      <c r="AB33" s="14"/>
      <c r="AC33" s="14"/>
      <c r="AD33" s="14"/>
      <c r="AE33" s="14"/>
      <c r="AF33" s="14"/>
      <c r="BG33"/>
    </row>
    <row r="34" spans="2:116" ht="22.5" customHeight="1" x14ac:dyDescent="0.3">
      <c r="B34" s="156">
        <v>26</v>
      </c>
      <c r="C34" s="157">
        <v>46191</v>
      </c>
      <c r="D34" s="158">
        <v>0.80208333333333337</v>
      </c>
      <c r="E34" s="164" t="s">
        <v>107</v>
      </c>
      <c r="F34" s="165"/>
      <c r="G34" s="165"/>
      <c r="H34" s="166" t="s">
        <v>108</v>
      </c>
      <c r="I34" s="162" t="s">
        <v>94</v>
      </c>
      <c r="J34" s="163"/>
      <c r="K34" s="5" t="e">
        <f>IF(#REF!&lt;&gt;"",IF(#REF!&gt;#REF!,#REF!,IF(#REF!&gt;#REF!,#REF!,"Empate")),"")</f>
        <v>#REF!</v>
      </c>
      <c r="L34" s="5" t="e">
        <f>IF(#REF!&lt;&gt;"",IF(#REF!&lt;#REF!,#REF!,IF(#REF!&lt;#REF!,#REF!,"Empate")),"")</f>
        <v>#REF!</v>
      </c>
      <c r="N34" s="101"/>
      <c r="O34" s="102"/>
      <c r="P34" s="102"/>
      <c r="Q34" s="102"/>
      <c r="R34" s="102"/>
      <c r="S34" s="102"/>
      <c r="T34" s="102"/>
      <c r="U34" s="102"/>
      <c r="V34" s="102"/>
      <c r="X34" s="14" t="s">
        <v>125</v>
      </c>
      <c r="Y34" s="14" t="s">
        <v>130</v>
      </c>
      <c r="Z34" s="14" t="s">
        <v>126</v>
      </c>
      <c r="AA34" s="14" t="s">
        <v>134</v>
      </c>
      <c r="AB34" s="14"/>
      <c r="AC34" s="14"/>
      <c r="AD34" s="14"/>
      <c r="AE34" s="14"/>
      <c r="AF34" s="14"/>
      <c r="BG34"/>
    </row>
    <row r="35" spans="2:116" ht="22.5" customHeight="1" x14ac:dyDescent="0.2">
      <c r="B35" s="156">
        <v>27</v>
      </c>
      <c r="C35" s="157">
        <v>46191</v>
      </c>
      <c r="D35" s="158">
        <v>0.80208333333333337</v>
      </c>
      <c r="E35" s="164" t="s">
        <v>109</v>
      </c>
      <c r="F35" s="165"/>
      <c r="G35" s="165"/>
      <c r="H35" s="166" t="s">
        <v>110</v>
      </c>
      <c r="I35" s="162" t="s">
        <v>82</v>
      </c>
      <c r="J35" s="163"/>
      <c r="K35" s="5" t="e">
        <f>IF(#REF!&lt;&gt;"",IF(#REF!&gt;#REF!,#REF!,IF(#REF!&gt;#REF!,#REF!,"Empate")),"")</f>
        <v>#REF!</v>
      </c>
      <c r="L35" s="5" t="e">
        <f>IF(#REF!&lt;&gt;"",IF(#REF!&lt;#REF!,#REF!,IF(#REF!&lt;#REF!,#REF!,"Empate")),"")</f>
        <v>#REF!</v>
      </c>
      <c r="N35" s="101"/>
      <c r="O35" s="102"/>
      <c r="P35" s="102"/>
      <c r="Q35" s="102"/>
      <c r="R35" s="102"/>
      <c r="S35" s="102"/>
      <c r="T35" s="102"/>
      <c r="U35" s="102"/>
      <c r="V35" s="102"/>
      <c r="X35" s="6"/>
      <c r="Y35" s="7" t="s">
        <v>17</v>
      </c>
      <c r="Z35" s="7" t="s">
        <v>18</v>
      </c>
      <c r="AA35" s="7" t="s">
        <v>12</v>
      </c>
      <c r="AB35" s="7" t="s">
        <v>11</v>
      </c>
      <c r="AC35" s="7" t="s">
        <v>3</v>
      </c>
      <c r="AD35" s="7" t="s">
        <v>4</v>
      </c>
      <c r="AE35" s="7" t="s">
        <v>19</v>
      </c>
      <c r="AF35" s="8" t="s">
        <v>20</v>
      </c>
      <c r="BI35" s="9"/>
      <c r="BJ35" s="10" t="s">
        <v>17</v>
      </c>
      <c r="BK35" s="10" t="s">
        <v>18</v>
      </c>
      <c r="BL35" s="10" t="s">
        <v>12</v>
      </c>
      <c r="BM35" s="10" t="s">
        <v>11</v>
      </c>
      <c r="BN35" s="10" t="s">
        <v>3</v>
      </c>
      <c r="BO35" s="10" t="s">
        <v>4</v>
      </c>
      <c r="BP35" s="10" t="s">
        <v>19</v>
      </c>
      <c r="BQ35" s="10" t="s">
        <v>20</v>
      </c>
      <c r="BR35" s="11"/>
      <c r="BS35" s="11"/>
      <c r="BT35" s="11"/>
      <c r="BU35" s="11"/>
      <c r="BV35" s="11"/>
      <c r="BW35" s="11"/>
      <c r="BX35" s="11"/>
      <c r="BY35" s="12"/>
      <c r="BZ35" s="12"/>
      <c r="CQ35" s="9"/>
      <c r="CR35" s="10" t="s">
        <v>17</v>
      </c>
      <c r="CS35" s="10" t="s">
        <v>18</v>
      </c>
      <c r="CT35" s="10" t="s">
        <v>12</v>
      </c>
      <c r="CU35" s="10" t="s">
        <v>11</v>
      </c>
      <c r="CV35" s="10" t="s">
        <v>3</v>
      </c>
      <c r="CW35" s="10" t="s">
        <v>4</v>
      </c>
      <c r="CX35" s="10" t="s">
        <v>19</v>
      </c>
      <c r="CY35" s="10" t="s">
        <v>20</v>
      </c>
      <c r="DE35" s="10" t="s">
        <v>17</v>
      </c>
      <c r="DF35" s="10" t="s">
        <v>18</v>
      </c>
      <c r="DG35" s="10" t="s">
        <v>12</v>
      </c>
      <c r="DH35" s="10" t="s">
        <v>11</v>
      </c>
      <c r="DI35" s="10" t="s">
        <v>3</v>
      </c>
      <c r="DJ35" s="10" t="s">
        <v>4</v>
      </c>
      <c r="DK35" s="10" t="s">
        <v>19</v>
      </c>
      <c r="DL35" s="10" t="s">
        <v>20</v>
      </c>
    </row>
    <row r="36" spans="2:116" ht="22.5" customHeight="1" x14ac:dyDescent="0.3">
      <c r="B36" s="156">
        <v>28</v>
      </c>
      <c r="C36" s="157">
        <v>46191</v>
      </c>
      <c r="D36" s="158">
        <v>0.80208333333333337</v>
      </c>
      <c r="E36" s="164" t="s">
        <v>111</v>
      </c>
      <c r="F36" s="165"/>
      <c r="G36" s="165"/>
      <c r="H36" s="167" t="s">
        <v>112</v>
      </c>
      <c r="I36" s="162" t="s">
        <v>66</v>
      </c>
      <c r="J36" s="163"/>
      <c r="K36" s="92"/>
      <c r="L36" s="92"/>
      <c r="N36" s="101"/>
      <c r="O36" s="102"/>
      <c r="P36" s="102"/>
      <c r="Q36" s="102"/>
      <c r="R36" s="102"/>
      <c r="S36" s="102"/>
      <c r="T36" s="102"/>
      <c r="U36" s="102"/>
      <c r="V36" s="102"/>
      <c r="X36" s="13" t="s">
        <v>77</v>
      </c>
      <c r="Y36" s="14">
        <f>DCOUNT($E$5:$F$29,$F$5,$X41:$X42)+DCOUNT($G$5:$H$29,$G$5,$X41:$X42)</f>
        <v>0</v>
      </c>
      <c r="Z36" s="14">
        <f>COUNTIF($K$6:$K$35,X42)</f>
        <v>0</v>
      </c>
      <c r="AA36" s="14">
        <f>Y36-Z36-AB36</f>
        <v>0</v>
      </c>
      <c r="AB36" s="14">
        <f>COUNTIF($L$6:$L$35,X42)</f>
        <v>0</v>
      </c>
      <c r="AC36" s="14">
        <f>DSUM($E$5:$F$29,$F$5,$X41:$X42)+DSUM($G$5:$H$29,$G$5,$X41:$X42)</f>
        <v>0</v>
      </c>
      <c r="AD36" s="14">
        <f>DSUM($E$5:$G$29,$G$5,$X41:$X42)+DSUM($F$5:$H$29,$F$5,$X41:$X42)</f>
        <v>0</v>
      </c>
      <c r="AE36" s="14">
        <f>AC36-AD36</f>
        <v>0</v>
      </c>
      <c r="AF36" s="15">
        <f>Z36*3+AA36*1</f>
        <v>0</v>
      </c>
      <c r="AH36" s="16" t="str">
        <f>X36</f>
        <v>1º Dezembro "A"</v>
      </c>
      <c r="AI36" s="17">
        <f>AF36</f>
        <v>0</v>
      </c>
      <c r="AJ36" s="18" t="str">
        <f>IF(AI36&gt;=AI37,AH36,AH37)</f>
        <v>1º Dezembro "A"</v>
      </c>
      <c r="AK36" s="17">
        <f>VLOOKUP(AJ36,X36:AF39,9,FALSE)</f>
        <v>0</v>
      </c>
      <c r="AL36" s="18" t="str">
        <f>IF(AK36&gt;=AK38,AJ36,AJ38)</f>
        <v>1º Dezembro "A"</v>
      </c>
      <c r="AM36" s="17">
        <f>VLOOKUP(AL36,X36:AF39,9,FALSE)</f>
        <v>0</v>
      </c>
      <c r="AN36" s="18" t="str">
        <f>IF(AM36&gt;=AM39,AL36,AL39)</f>
        <v>1º Dezembro "A"</v>
      </c>
      <c r="AO36" s="17">
        <f>VLOOKUP(AN36,X36:AF39,9,FALSE)</f>
        <v>0</v>
      </c>
      <c r="AP36" s="18"/>
      <c r="AQ36" s="19"/>
      <c r="AR36" s="19"/>
      <c r="AS36" s="19"/>
      <c r="AT36" s="19"/>
      <c r="AU36" s="20"/>
      <c r="AV36" s="21" t="str">
        <f>AN36</f>
        <v>1º Dezembro "A"</v>
      </c>
      <c r="AW36" s="22">
        <f>AO36</f>
        <v>0</v>
      </c>
      <c r="AX36" s="17">
        <f>VLOOKUP(AV36,X36:AF39,8,FALSE)</f>
        <v>0</v>
      </c>
      <c r="AY36" s="18" t="str">
        <f>IF(AND(AW36=AW37,AX37&gt;AX36),AV37,AV36)</f>
        <v>1º Dezembro "A"</v>
      </c>
      <c r="AZ36" s="17"/>
      <c r="BA36" s="17"/>
      <c r="BB36" s="19"/>
      <c r="BC36" s="19"/>
      <c r="BD36" s="19"/>
      <c r="BE36" s="19"/>
      <c r="BF36" s="23">
        <f>AW36</f>
        <v>0</v>
      </c>
      <c r="BG36" s="24" t="str">
        <f>AY36</f>
        <v>1º Dezembro "A"</v>
      </c>
      <c r="BI36" s="12" t="str">
        <f>BG36</f>
        <v>1º Dezembro "A"</v>
      </c>
      <c r="BJ36" s="25">
        <f>VLOOKUP(BI36,X36:AF39,2,FALSE)</f>
        <v>0</v>
      </c>
      <c r="BK36" s="26">
        <f>VLOOKUP(BI36,X36:AF39,3,FALSE)</f>
        <v>0</v>
      </c>
      <c r="BL36" s="26">
        <f>VLOOKUP(BI36,X36:AF39,4,FALSE)</f>
        <v>0</v>
      </c>
      <c r="BM36" s="26">
        <f>VLOOKUP(BI36,X36:AF39,5,FALSE)</f>
        <v>0</v>
      </c>
      <c r="BN36" s="26">
        <f>VLOOKUP(BI36,X36:AF39,6,FALSE)</f>
        <v>0</v>
      </c>
      <c r="BO36" s="26">
        <f>VLOOKUP(BI36,X36:AF39,7,FALSE)</f>
        <v>0</v>
      </c>
      <c r="BP36" s="26">
        <f>VLOOKUP(BI36,X36:AF39,8,FALSE)</f>
        <v>0</v>
      </c>
      <c r="BQ36" s="26">
        <f>VLOOKUP(BI36,X36:AF39,9,FALSE)</f>
        <v>0</v>
      </c>
      <c r="BR36" s="1" t="str">
        <f>BI36</f>
        <v>1º Dezembro "A"</v>
      </c>
      <c r="BS36" s="1">
        <f>VLOOKUP(BR36,BI36:BQ39,9,FALSE)</f>
        <v>0</v>
      </c>
      <c r="BT36" s="1">
        <f>VLOOKUP(BR36,BI36:BQ39,8,FALSE)</f>
        <v>0</v>
      </c>
      <c r="BU36" s="27" t="str">
        <f>IF(AND(BS36=BS37,BT37&gt;BT36),BR37,BR36)</f>
        <v>1º Dezembro "A"</v>
      </c>
      <c r="BV36" s="28">
        <f>VLOOKUP(BU36,BI36:BQ39,9,FALSE)</f>
        <v>0</v>
      </c>
      <c r="BW36" s="28">
        <f>VLOOKUP(BU36,BI36:BQ39,8,FALSE)</f>
        <v>0</v>
      </c>
      <c r="BX36" s="27" t="str">
        <f>IF(AND(BV36=BV38,BW38&gt;BW36),BU38,BU36)</f>
        <v>1º Dezembro "A"</v>
      </c>
      <c r="BY36" s="1">
        <f>VLOOKUP(BX36,BI36:BQ39,9,FALSE)</f>
        <v>0</v>
      </c>
      <c r="BZ36" s="11">
        <f>VLOOKUP(BX36,BI36:BQ39,8,FALSE)</f>
        <v>0</v>
      </c>
      <c r="CA36" s="29" t="str">
        <f>IF(AND(BY36=BY39,BZ39&gt;BZ36),BX39,BX36)</f>
        <v>1º Dezembro "A"</v>
      </c>
      <c r="CB36" s="1">
        <f>VLOOKUP(CA36,BI36:BQ39,9,FALSE)</f>
        <v>0</v>
      </c>
      <c r="CC36" s="1">
        <f>VLOOKUP(CA36,BI36:BQ39,8,FALSE)</f>
        <v>0</v>
      </c>
      <c r="CD36" s="11">
        <f>VLOOKUP(CA36,BI36:BQ39,6,FALSE)</f>
        <v>0</v>
      </c>
      <c r="CE36" s="27" t="str">
        <f>IF(AND(CB36=CB37,CC36=CC37,CD37&gt;CD36),CA37,CA36)</f>
        <v>1º Dezembro "A"</v>
      </c>
      <c r="CF36" s="1">
        <f>VLOOKUP(CE36,BI36:BQ39,9,FALSE)</f>
        <v>0</v>
      </c>
      <c r="CG36" s="1">
        <f>VLOOKUP(CE36,BI36:BQ39,8,FALSE)</f>
        <v>0</v>
      </c>
      <c r="CH36" s="1">
        <f>VLOOKUP(CE36,BI36:BQ39,6,FALSE)</f>
        <v>0</v>
      </c>
      <c r="CI36" s="27" t="str">
        <f>IF(AND(CF36=CF38,CG36=CG38,CH38&gt;CH36),CE38,CE36)</f>
        <v>1º Dezembro "A"</v>
      </c>
      <c r="CJ36" s="1">
        <f>VLOOKUP(CI36,BI36:BQ39,9,FALSE)</f>
        <v>0</v>
      </c>
      <c r="CK36" s="1">
        <f>VLOOKUP(CI36,BI36:BQ39,8,FALSE)</f>
        <v>0</v>
      </c>
      <c r="CL36" s="1">
        <f>VLOOKUP(CI36,BI36:BQ39,6,FALSE)</f>
        <v>0</v>
      </c>
      <c r="CM36" s="27" t="str">
        <f>IF(AND(CJ36=CJ39,CK36=CK39,CL39&gt;CL36),CI39,CI36)</f>
        <v>1º Dezembro "A"</v>
      </c>
      <c r="CN36" s="1">
        <f>VLOOKUP(CM36,BI36:BQ39,9,FALSE)</f>
        <v>0</v>
      </c>
      <c r="CO36" s="1">
        <f>VLOOKUP(CM36,BI36:BQ39,8,FALSE)</f>
        <v>0</v>
      </c>
      <c r="CP36" s="1">
        <f>VLOOKUP(CM36,BI36:BQ39,6,FALSE)</f>
        <v>0</v>
      </c>
      <c r="CQ36" s="12" t="str">
        <f>CM36</f>
        <v>1º Dezembro "A"</v>
      </c>
      <c r="CR36" s="25">
        <f>VLOOKUP(CQ36,$X$36:$AF$39,2,FALSE)</f>
        <v>0</v>
      </c>
      <c r="CS36" s="26">
        <f>VLOOKUP(CQ36,$X$36:$AF$39,3,FALSE)</f>
        <v>0</v>
      </c>
      <c r="CT36" s="26">
        <f>VLOOKUP(CQ36,$X$36:$AF$39,4,FALSE)</f>
        <v>0</v>
      </c>
      <c r="CU36" s="26">
        <f>VLOOKUP(CQ36,$X$36:$AF$39,5,FALSE)</f>
        <v>0</v>
      </c>
      <c r="CV36" s="26">
        <f>VLOOKUP(CQ36,$X$36:$AF$39,6,FALSE)</f>
        <v>0</v>
      </c>
      <c r="CW36" s="26">
        <f>VLOOKUP(CQ36,$X$36:$AF$39,7,FALSE)</f>
        <v>0</v>
      </c>
      <c r="CX36" s="26">
        <f>VLOOKUP(CQ36,$X$36:$AF$39,8,FALSE)</f>
        <v>0</v>
      </c>
      <c r="CY36" s="26">
        <f>VLOOKUP(CQ36,$X$36:$AF$39,9,FALSE)</f>
        <v>0</v>
      </c>
      <c r="DA36" s="1" t="str">
        <f>IF(ISNA(VLOOKUP(CQ36,K$6:L$25,1,FALSE))=TRUE,CM39,VLOOKUP(CQ36,K$6:L$25,1,FALSE))</f>
        <v>Linda Velha</v>
      </c>
      <c r="DB36" s="1" t="str">
        <f>IF(ISNA(VLOOKUP(CQ36,K$6:L$25,2,FALSE))=TRUE,CM39,VLOOKUP(CQ36,K$6:L$25,2,FALSE))</f>
        <v>Linda Velha</v>
      </c>
      <c r="DD36" s="1" t="str">
        <f>IF(AND(CR37=CR36,CY37=CY36,DA37=CM37,DB37=CM36),DA37,CM36)</f>
        <v>1º Dezembro "A"</v>
      </c>
      <c r="DE36" s="25">
        <f>VLOOKUP(DD36,$X$36:$AF$39,2,FALSE)</f>
        <v>0</v>
      </c>
      <c r="DF36" s="26">
        <f>VLOOKUP(DD36,$X$36:$AF$39,3,FALSE)</f>
        <v>0</v>
      </c>
      <c r="DG36" s="26">
        <f>VLOOKUP(DD36,$X$36:$AF$39,4,FALSE)</f>
        <v>0</v>
      </c>
      <c r="DH36" s="26">
        <f>VLOOKUP(DD36,$X$36:$AF$39,5,FALSE)</f>
        <v>0</v>
      </c>
      <c r="DI36" s="26">
        <f>VLOOKUP(DD36,$X$36:$AF$39,6,FALSE)</f>
        <v>0</v>
      </c>
      <c r="DJ36" s="26">
        <f>VLOOKUP(DD36,$X$36:$AF$39,7,FALSE)</f>
        <v>0</v>
      </c>
      <c r="DK36" s="26">
        <f>VLOOKUP(DD36,$X$36:$AF$39,8,FALSE)</f>
        <v>0</v>
      </c>
      <c r="DL36" s="26">
        <f>VLOOKUP(DD36,$X$36:$AF$39,9,FALSE)</f>
        <v>0</v>
      </c>
    </row>
    <row r="37" spans="2:116" ht="22.5" customHeight="1" x14ac:dyDescent="0.3">
      <c r="B37" s="213" t="s">
        <v>15</v>
      </c>
      <c r="C37" s="214"/>
      <c r="D37" s="214"/>
      <c r="E37" s="214"/>
      <c r="F37" s="214"/>
      <c r="G37" s="214"/>
      <c r="H37" s="214"/>
      <c r="I37" s="214"/>
      <c r="J37" s="215"/>
      <c r="X37" s="13" t="s">
        <v>78</v>
      </c>
      <c r="Y37" s="14">
        <f>DCOUNT($E$5:$F$29,$F$5,$Y41:$Y42)+DCOUNT($G$5:$H$29,$G$5,$Y41:$Y42)</f>
        <v>0</v>
      </c>
      <c r="Z37" s="14">
        <f>COUNTIF($K$6:$K$35,Y42)</f>
        <v>0</v>
      </c>
      <c r="AA37" s="14">
        <f>Y37-Z37-AB37</f>
        <v>0</v>
      </c>
      <c r="AB37" s="14">
        <f>COUNTIF($L$6:$L$35,Y42)</f>
        <v>0</v>
      </c>
      <c r="AC37" s="14">
        <f>DSUM($E$5:$F$29,$F$5,$Y41:$Y42)+DSUM($G$5:$H$29,$G$5,$Y41:$Y42)</f>
        <v>0</v>
      </c>
      <c r="AD37" s="14">
        <f>DSUM($E$5:$G$29,$G$5,$Y41:$Y42)+DSUM($F$5:$H$29,$F$5,$Y41:$Y42)</f>
        <v>0</v>
      </c>
      <c r="AE37" s="14">
        <f>AC37-AD37</f>
        <v>0</v>
      </c>
      <c r="AF37" s="15">
        <f>Z37*3+AA37*1</f>
        <v>0</v>
      </c>
      <c r="AH37" s="30" t="str">
        <f>X37</f>
        <v>Estoril Praia "B"</v>
      </c>
      <c r="AI37" s="31">
        <f>AF37</f>
        <v>0</v>
      </c>
      <c r="AJ37" s="29" t="str">
        <f>IF(AI37&lt;=AI36,AH37,AH36)</f>
        <v>Estoril Praia "B"</v>
      </c>
      <c r="AK37" s="31">
        <f>VLOOKUP(AJ37,X36:AF39,9,FALSE)</f>
        <v>0</v>
      </c>
      <c r="AL37" s="9" t="str">
        <f>AJ37</f>
        <v>Estoril Praia "B"</v>
      </c>
      <c r="AM37" s="31">
        <f>VLOOKUP(AL37,X36:AF39,9,FALSE)</f>
        <v>0</v>
      </c>
      <c r="AN37" s="9" t="str">
        <f>AL37</f>
        <v>Estoril Praia "B"</v>
      </c>
      <c r="AO37" s="31">
        <f>VLOOKUP(AN37,X36:AF39,9,FALSE)</f>
        <v>0</v>
      </c>
      <c r="AP37" s="29" t="str">
        <f>IF(AO37&gt;=AO38,AN37,AN38)</f>
        <v>Estoril Praia "B"</v>
      </c>
      <c r="AQ37" s="31">
        <f>VLOOKUP(AP37,X36:AF39,9,FALSE)</f>
        <v>0</v>
      </c>
      <c r="AR37" s="29" t="str">
        <f>IF(AQ37&gt;=AQ39,AP37,AP39)</f>
        <v>Estoril Praia "B"</v>
      </c>
      <c r="AS37" s="31">
        <f>VLOOKUP(AR37,X36:AF39,9,FALSE)</f>
        <v>0</v>
      </c>
      <c r="AU37" s="32"/>
      <c r="AV37" s="33" t="str">
        <f>AR37</f>
        <v>Estoril Praia "B"</v>
      </c>
      <c r="AW37" s="34">
        <f>AS37</f>
        <v>0</v>
      </c>
      <c r="AX37" s="31">
        <f>VLOOKUP(AV37,X36:AF39,8,FALSE)</f>
        <v>0</v>
      </c>
      <c r="AY37" s="29" t="str">
        <f>IF(AND(AW36=AW37,AX37&gt;AX36),AV36,AV37)</f>
        <v>Estoril Praia "B"</v>
      </c>
      <c r="AZ37" s="31">
        <f>VLOOKUP(AY37,X36:AF39,9,FALSE)</f>
        <v>0</v>
      </c>
      <c r="BA37" s="31">
        <f>VLOOKUP(AY37,X36:AF39,8,FALSE)</f>
        <v>0</v>
      </c>
      <c r="BB37" s="29" t="str">
        <f>IF(AND(AZ37=AZ38,BA38&gt;BA37),AY38,AY37)</f>
        <v>Estoril Praia "B"</v>
      </c>
      <c r="BC37" s="31"/>
      <c r="BD37" s="31"/>
      <c r="BF37" s="35">
        <f>AZ37</f>
        <v>0</v>
      </c>
      <c r="BG37" s="36" t="str">
        <f>BB37</f>
        <v>Estoril Praia "B"</v>
      </c>
      <c r="BI37" s="12" t="str">
        <f>BG37</f>
        <v>Estoril Praia "B"</v>
      </c>
      <c r="BJ37" s="25">
        <f>VLOOKUP(BI37,X36:AF39,2,FALSE)</f>
        <v>0</v>
      </c>
      <c r="BK37" s="26">
        <f>VLOOKUP(BI37,X36:AF39,3,FALSE)</f>
        <v>0</v>
      </c>
      <c r="BL37" s="26">
        <f>VLOOKUP(BI37,X36:AF39,4,FALSE)</f>
        <v>0</v>
      </c>
      <c r="BM37" s="26">
        <f>VLOOKUP(BI37,X36:AF39,5,FALSE)</f>
        <v>0</v>
      </c>
      <c r="BN37" s="26">
        <f>VLOOKUP(BI37,X36:AF39,6,FALSE)</f>
        <v>0</v>
      </c>
      <c r="BO37" s="26">
        <f>VLOOKUP(BI37,X36:AF39,7,FALSE)</f>
        <v>0</v>
      </c>
      <c r="BP37" s="26">
        <f>VLOOKUP(BI37,X36:AF39,8,FALSE)</f>
        <v>0</v>
      </c>
      <c r="BQ37" s="26">
        <f>VLOOKUP(BI37,X36:AF39,9,FALSE)</f>
        <v>0</v>
      </c>
      <c r="BR37" s="1" t="str">
        <f>BI37</f>
        <v>Estoril Praia "B"</v>
      </c>
      <c r="BS37" s="1">
        <f>VLOOKUP(BR37,BI36:BQ39,9,FALSE)</f>
        <v>0</v>
      </c>
      <c r="BT37" s="1">
        <f>VLOOKUP(BR37,BI36:BQ39,8,FALSE)</f>
        <v>0</v>
      </c>
      <c r="BU37" s="27" t="str">
        <f>IF(AND(BS36=BS37,BT37&gt;BT36),BR36,BR37)</f>
        <v>Estoril Praia "B"</v>
      </c>
      <c r="BV37" s="28">
        <f>VLOOKUP(BU37,BI36:BQ39,9,FALSE)</f>
        <v>0</v>
      </c>
      <c r="BW37" s="28">
        <f>VLOOKUP(BU37,BI36:BQ39,8,FALSE)</f>
        <v>0</v>
      </c>
      <c r="BX37" s="28" t="str">
        <f>IF(AND(BV37=BV39,BW39&gt;BW37),BU39,BU37)</f>
        <v>Estoril Praia "B"</v>
      </c>
      <c r="BY37" s="1">
        <f>VLOOKUP(BX37,BI36:BQ39,9,FALSE)</f>
        <v>0</v>
      </c>
      <c r="BZ37" s="11">
        <f>VLOOKUP(BX37,BI36:BQ39,8,FALSE)</f>
        <v>0</v>
      </c>
      <c r="CA37" s="1" t="str">
        <f>IF(AND(BY37=BY38,BZ38&gt;BZ37),BX38,BX37)</f>
        <v>Estoril Praia "B"</v>
      </c>
      <c r="CB37" s="1">
        <f>VLOOKUP(CA37,BI36:BQ39,9,FALSE)</f>
        <v>0</v>
      </c>
      <c r="CC37" s="1">
        <f>VLOOKUP(CA37,BI36:BQ39,8,FALSE)</f>
        <v>0</v>
      </c>
      <c r="CD37" s="11">
        <f>VLOOKUP(CA37,BI36:BQ39,6,FALSE)</f>
        <v>0</v>
      </c>
      <c r="CE37" s="27" t="str">
        <f>IF(AND(CB36=CB37,CC36=CC37,CD37&gt;CD36),CA36,CA37)</f>
        <v>Estoril Praia "B"</v>
      </c>
      <c r="CF37" s="1">
        <f>VLOOKUP(CE37,BI36:BQ39,9,FALSE)</f>
        <v>0</v>
      </c>
      <c r="CG37" s="1">
        <f>VLOOKUP(CE37,BI36:BQ39,8,FALSE)</f>
        <v>0</v>
      </c>
      <c r="CH37" s="1">
        <f>VLOOKUP(CE37,BI36:BQ39,6,FALSE)</f>
        <v>0</v>
      </c>
      <c r="CI37" s="28" t="str">
        <f>IF(AND(CF37=CF39,CG37=CG39,CH39&gt;CH37),CE39,CE37)</f>
        <v>Estoril Praia "B"</v>
      </c>
      <c r="CJ37" s="1">
        <f>VLOOKUP(CI37,BI36:BQ39,9,FALSE)</f>
        <v>0</v>
      </c>
      <c r="CK37" s="1">
        <f>VLOOKUP(CI37,BI36:BQ39,8,FALSE)</f>
        <v>0</v>
      </c>
      <c r="CL37" s="1">
        <f>VLOOKUP(CI37,BI36:BQ39,6,FALSE)</f>
        <v>0</v>
      </c>
      <c r="CM37" s="28" t="str">
        <f>IF(AND(CJ37=CJ38,CK37=CK38,CL38&gt;CL37),CI38,CI37)</f>
        <v>Estoril Praia "B"</v>
      </c>
      <c r="CN37" s="1">
        <f>VLOOKUP(CM37,BI36:BQ39,9,FALSE)</f>
        <v>0</v>
      </c>
      <c r="CO37" s="1">
        <f>VLOOKUP(CM37,BI36:BQ39,8,FALSE)</f>
        <v>0</v>
      </c>
      <c r="CP37" s="1">
        <f>VLOOKUP(CM37,BI36:BQ39,6,FALSE)</f>
        <v>0</v>
      </c>
      <c r="CQ37" s="12" t="str">
        <f>CM37</f>
        <v>Estoril Praia "B"</v>
      </c>
      <c r="CR37" s="25">
        <f>VLOOKUP(CQ37,$X$36:$AF$39,2,FALSE)</f>
        <v>0</v>
      </c>
      <c r="CS37" s="26">
        <f>VLOOKUP(CQ37,$X$36:$AF$39,3,FALSE)</f>
        <v>0</v>
      </c>
      <c r="CT37" s="26">
        <f>VLOOKUP(CQ37,$X$36:$AF$39,4,FALSE)</f>
        <v>0</v>
      </c>
      <c r="CU37" s="26">
        <f>VLOOKUP(CQ37,$X$36:$AF$39,5,FALSE)</f>
        <v>0</v>
      </c>
      <c r="CV37" s="26">
        <f>VLOOKUP(CQ37,$X$36:$AF$39,6,FALSE)</f>
        <v>0</v>
      </c>
      <c r="CW37" s="26">
        <f>VLOOKUP(CQ37,$X$36:$AF$39,7,FALSE)</f>
        <v>0</v>
      </c>
      <c r="CX37" s="26">
        <f>VLOOKUP(CQ37,$X$36:$AF$39,8,FALSE)</f>
        <v>0</v>
      </c>
      <c r="CY37" s="26">
        <f>VLOOKUP(CQ37,$X$36:$AF$39,9,FALSE)</f>
        <v>0</v>
      </c>
      <c r="DA37" s="1" t="str">
        <f>IF(ISNA(VLOOKUP(CQ37,K$6:L$25,1,FALSE))=TRUE,CM39,VLOOKUP(CQ37,K$6:L$25,1,FALSE))</f>
        <v>Linda Velha</v>
      </c>
      <c r="DB37" s="1" t="str">
        <f>IF(ISNA(VLOOKUP(CQ37,K$6:L$25,2,FALSE))=TRUE,CM39,VLOOKUP(CQ37,K$6:L$25,2,FALSE))</f>
        <v>Linda Velha</v>
      </c>
      <c r="DD37" s="1" t="str">
        <f>IF(DD36=CM37,CM36,IF(AND(CR38=CR37,CY38=CY37,DA38=CM38,DB38=CM37),DA38,CM37))</f>
        <v>Estoril Praia "B"</v>
      </c>
      <c r="DE37" s="25">
        <f>VLOOKUP(DD37,$X$36:$AF$39,2,FALSE)</f>
        <v>0</v>
      </c>
      <c r="DF37" s="26">
        <f>VLOOKUP(DD37,$X$36:$AF$39,3,FALSE)</f>
        <v>0</v>
      </c>
      <c r="DG37" s="26">
        <f>VLOOKUP(DD37,$X$36:$AF$39,4,FALSE)</f>
        <v>0</v>
      </c>
      <c r="DH37" s="26">
        <f>VLOOKUP(DD37,$X$36:$AF$39,5,FALSE)</f>
        <v>0</v>
      </c>
      <c r="DI37" s="26">
        <f>VLOOKUP(DD37,$X$36:$AF$39,6,FALSE)</f>
        <v>0</v>
      </c>
      <c r="DJ37" s="26">
        <f>VLOOKUP(DD37,$X$36:$AF$39,7,FALSE)</f>
        <v>0</v>
      </c>
      <c r="DK37" s="26">
        <f>VLOOKUP(DD37,$X$36:$AF$39,8,FALSE)</f>
        <v>0</v>
      </c>
      <c r="DL37" s="26">
        <f>VLOOKUP(DD37,$X$36:$AF$39,9,FALSE)</f>
        <v>0</v>
      </c>
    </row>
    <row r="38" spans="2:116" ht="22.5" customHeight="1" x14ac:dyDescent="0.3">
      <c r="B38" s="156">
        <v>33</v>
      </c>
      <c r="C38" s="157">
        <v>46192</v>
      </c>
      <c r="D38" s="158">
        <v>0.80208333333333337</v>
      </c>
      <c r="E38" s="159" t="s">
        <v>113</v>
      </c>
      <c r="F38" s="165"/>
      <c r="G38" s="165"/>
      <c r="H38" s="164" t="s">
        <v>114</v>
      </c>
      <c r="I38" s="162" t="s">
        <v>135</v>
      </c>
      <c r="J38" s="163"/>
      <c r="X38" s="13" t="s">
        <v>67</v>
      </c>
      <c r="Y38" s="14">
        <f>DCOUNT($E$5:$F$29,$F$5,$Z41:$Z42)+DCOUNT($G$5:$H$29,$G$5,$Z41:$Z42)</f>
        <v>0</v>
      </c>
      <c r="Z38" s="14">
        <f>COUNTIF($K$6:$K$35,Z42)</f>
        <v>0</v>
      </c>
      <c r="AA38" s="14">
        <f>Y38-Z38-AB38</f>
        <v>0</v>
      </c>
      <c r="AB38" s="14">
        <f>COUNTIF($L$6:$L$35,Z42)</f>
        <v>0</v>
      </c>
      <c r="AC38" s="14">
        <f>DSUM($E$5:$F$29,$F$5,$Z41:$Z42)+DSUM($G$5:$H$29,$G$5,$Z41:$Z42)</f>
        <v>0</v>
      </c>
      <c r="AD38" s="14">
        <f>DSUM($E$5:$G$29,$G$5,$Z41:$Z42)+DSUM($F$5:$H$29,$F$5,$Z41:$Z42)</f>
        <v>0</v>
      </c>
      <c r="AE38" s="14">
        <f>AC38-AD38</f>
        <v>0</v>
      </c>
      <c r="AF38" s="15">
        <f>Z38*3+AA38*1</f>
        <v>0</v>
      </c>
      <c r="AH38" s="30" t="str">
        <f>X38</f>
        <v>Carcavelos</v>
      </c>
      <c r="AI38" s="31">
        <f>AF38</f>
        <v>0</v>
      </c>
      <c r="AJ38" s="9" t="str">
        <f>AH38</f>
        <v>Carcavelos</v>
      </c>
      <c r="AK38" s="31">
        <f>VLOOKUP(AJ38,X36:AF39,9,FALSE)</f>
        <v>0</v>
      </c>
      <c r="AL38" s="29" t="str">
        <f>IF(AK38&lt;=AK36,AJ38,AJ36)</f>
        <v>Carcavelos</v>
      </c>
      <c r="AM38" s="31">
        <f>VLOOKUP(AL38,X36:AF39,9,FALSE)</f>
        <v>0</v>
      </c>
      <c r="AN38" s="9" t="str">
        <f>AL38</f>
        <v>Carcavelos</v>
      </c>
      <c r="AO38" s="31">
        <f>VLOOKUP(AN38,X36:AF39,9,FALSE)</f>
        <v>0</v>
      </c>
      <c r="AP38" s="29" t="str">
        <f>IF(AO38&lt;=AO37,AN38,AN37)</f>
        <v>Carcavelos</v>
      </c>
      <c r="AQ38" s="31">
        <f>VLOOKUP(AP38,X36:AF39,9,FALSE)</f>
        <v>0</v>
      </c>
      <c r="AR38" s="9" t="str">
        <f>AP38</f>
        <v>Carcavelos</v>
      </c>
      <c r="AS38" s="31">
        <f>VLOOKUP(AR38,X36:AF39,9,FALSE)</f>
        <v>0</v>
      </c>
      <c r="AT38" s="29" t="str">
        <f>IF(AS38&gt;=AS39,AR38,AR39)</f>
        <v>Carcavelos</v>
      </c>
      <c r="AU38" s="37">
        <f>VLOOKUP(AT38,X36:AF39,9,FALSE)</f>
        <v>0</v>
      </c>
      <c r="AV38" s="33" t="str">
        <f>AT38</f>
        <v>Carcavelos</v>
      </c>
      <c r="AW38" s="34">
        <f>AU38</f>
        <v>0</v>
      </c>
      <c r="AX38" s="31">
        <f>VLOOKUP(AV38,X36:AF39,8,FALSE)</f>
        <v>0</v>
      </c>
      <c r="AY38" s="9" t="str">
        <f>AV38</f>
        <v>Carcavelos</v>
      </c>
      <c r="AZ38" s="31">
        <f>VLOOKUP(AY38,X36:AF39,9,FALSE)</f>
        <v>0</v>
      </c>
      <c r="BA38" s="31">
        <f>VLOOKUP(AY38,X36:AF39,8,FALSE)</f>
        <v>0</v>
      </c>
      <c r="BB38" s="29" t="str">
        <f>IF(AND(AZ37=AZ38,BA38&gt;BA37),AY37,AY38)</f>
        <v>Carcavelos</v>
      </c>
      <c r="BC38" s="31">
        <f>VLOOKUP(BB38,X36:AF39,9,FALSE)</f>
        <v>0</v>
      </c>
      <c r="BD38" s="31">
        <f>VLOOKUP(BB38,X36:AF39,8,FALSE)</f>
        <v>0</v>
      </c>
      <c r="BE38" s="29" t="str">
        <f>IF(AND(BC38=BC39,BD39&gt;BD38),BB39,BB38)</f>
        <v>Carcavelos</v>
      </c>
      <c r="BF38" s="35">
        <f>BC38</f>
        <v>0</v>
      </c>
      <c r="BG38" s="36" t="str">
        <f>BE38</f>
        <v>Carcavelos</v>
      </c>
      <c r="BI38" s="12" t="str">
        <f>BG38</f>
        <v>Carcavelos</v>
      </c>
      <c r="BJ38" s="25">
        <f>VLOOKUP(BI38,X36:AF39,2,FALSE)</f>
        <v>0</v>
      </c>
      <c r="BK38" s="26">
        <f>VLOOKUP(BI38,X36:AF39,3,FALSE)</f>
        <v>0</v>
      </c>
      <c r="BL38" s="26">
        <f>VLOOKUP(BI38,X36:AF39,4,FALSE)</f>
        <v>0</v>
      </c>
      <c r="BM38" s="26">
        <f>VLOOKUP(BI38,X36:AF39,5,FALSE)</f>
        <v>0</v>
      </c>
      <c r="BN38" s="26">
        <f>VLOOKUP(BI38,X36:AF39,6,FALSE)</f>
        <v>0</v>
      </c>
      <c r="BO38" s="26">
        <f>VLOOKUP(BI38,X36:AF39,7,FALSE)</f>
        <v>0</v>
      </c>
      <c r="BP38" s="26">
        <f>VLOOKUP(BI38,X36:AF39,8,FALSE)</f>
        <v>0</v>
      </c>
      <c r="BQ38" s="26">
        <f>VLOOKUP(BI38,X36:AF39,9,FALSE)</f>
        <v>0</v>
      </c>
      <c r="BR38" s="1" t="str">
        <f>BI38</f>
        <v>Carcavelos</v>
      </c>
      <c r="BS38" s="1">
        <f>VLOOKUP(BR38,BI36:BQ39,9,FALSE)</f>
        <v>0</v>
      </c>
      <c r="BT38" s="1">
        <f>VLOOKUP(BR38,BI36:BQ39,8,FALSE)</f>
        <v>0</v>
      </c>
      <c r="BU38" s="28" t="str">
        <f>IF(AND(BS38=BS39,BT39&gt;BT38),BR39,BR38)</f>
        <v>Carcavelos</v>
      </c>
      <c r="BV38" s="28">
        <f>VLOOKUP(BU38,BI36:BQ39,9,FALSE)</f>
        <v>0</v>
      </c>
      <c r="BW38" s="28">
        <f>VLOOKUP(BU38,BI36:BQ39,8,FALSE)</f>
        <v>0</v>
      </c>
      <c r="BX38" s="27" t="str">
        <f>IF(AND(BV36=BV38,BW38&gt;BW36),BU36,BU38)</f>
        <v>Carcavelos</v>
      </c>
      <c r="BY38" s="1">
        <f>VLOOKUP(BX38,BI36:BQ39,9,FALSE)</f>
        <v>0</v>
      </c>
      <c r="BZ38" s="11">
        <f>VLOOKUP(BX38,BI36:BQ39,8,FALSE)</f>
        <v>0</v>
      </c>
      <c r="CA38" s="1" t="str">
        <f>IF(AND(BY37=BY38,BZ38&gt;BZ37),BX37,BX38)</f>
        <v>Carcavelos</v>
      </c>
      <c r="CB38" s="1">
        <f>VLOOKUP(CA38,BI36:BQ39,9,FALSE)</f>
        <v>0</v>
      </c>
      <c r="CC38" s="1">
        <f>VLOOKUP(CA38,BI36:BQ39,8,FALSE)</f>
        <v>0</v>
      </c>
      <c r="CD38" s="11">
        <f>VLOOKUP(CA38,BI36:BQ39,6,FALSE)</f>
        <v>0</v>
      </c>
      <c r="CE38" s="28" t="str">
        <f>IF(AND(CB38=CB39,CC38=CC39,CD39&gt;CD38),CA39,CA38)</f>
        <v>Carcavelos</v>
      </c>
      <c r="CF38" s="1">
        <f>VLOOKUP(CE38,BI36:BQ39,9,FALSE)</f>
        <v>0</v>
      </c>
      <c r="CG38" s="1">
        <f>VLOOKUP(CE38,BI36:BQ39,8,FALSE)</f>
        <v>0</v>
      </c>
      <c r="CH38" s="1">
        <f>VLOOKUP(CE38,BI36:BQ39,6,FALSE)</f>
        <v>0</v>
      </c>
      <c r="CI38" s="27" t="str">
        <f>IF(AND(CF36=CF38,CG36=CG38,CH38&gt;CH36),CE36,CE38)</f>
        <v>Carcavelos</v>
      </c>
      <c r="CJ38" s="1">
        <f>VLOOKUP(CI38,BI36:BQ39,9,FALSE)</f>
        <v>0</v>
      </c>
      <c r="CK38" s="1">
        <f>VLOOKUP(CI38,BI36:BQ39,8,FALSE)</f>
        <v>0</v>
      </c>
      <c r="CL38" s="1">
        <f>VLOOKUP(CI38,BI36:BQ39,6,FALSE)</f>
        <v>0</v>
      </c>
      <c r="CM38" s="28" t="str">
        <f>IF(AND(CJ37=CJ38,CK37=CK38,CL38&gt;CL37),CI37,CI38)</f>
        <v>Carcavelos</v>
      </c>
      <c r="CN38" s="1">
        <f>VLOOKUP(CM38,BI36:BQ39,9,FALSE)</f>
        <v>0</v>
      </c>
      <c r="CO38" s="1">
        <f>VLOOKUP(CM38,BI36:BQ39,8,FALSE)</f>
        <v>0</v>
      </c>
      <c r="CP38" s="1">
        <f>VLOOKUP(CM38,BI36:BQ39,6,FALSE)</f>
        <v>0</v>
      </c>
      <c r="CQ38" s="12" t="str">
        <f>CM38</f>
        <v>Carcavelos</v>
      </c>
      <c r="CR38" s="25">
        <f>VLOOKUP(CQ38,$X$36:$AF$39,2,FALSE)</f>
        <v>0</v>
      </c>
      <c r="CS38" s="26">
        <f>VLOOKUP(CQ38,$X$36:$AF$39,3,FALSE)</f>
        <v>0</v>
      </c>
      <c r="CT38" s="26">
        <f>VLOOKUP(CQ38,$X$36:$AF$39,4,FALSE)</f>
        <v>0</v>
      </c>
      <c r="CU38" s="26">
        <f>VLOOKUP(CQ38,$X$36:$AF$39,5,FALSE)</f>
        <v>0</v>
      </c>
      <c r="CV38" s="26">
        <f>VLOOKUP(CQ38,$X$36:$AF$39,6,FALSE)</f>
        <v>0</v>
      </c>
      <c r="CW38" s="26">
        <f>VLOOKUP(CQ38,$X$36:$AF$39,7,FALSE)</f>
        <v>0</v>
      </c>
      <c r="CX38" s="26">
        <f>VLOOKUP(CQ38,$X$36:$AF$39,8,FALSE)</f>
        <v>0</v>
      </c>
      <c r="CY38" s="26">
        <f>VLOOKUP(CQ38,$X$36:$AF$39,9,FALSE)</f>
        <v>0</v>
      </c>
      <c r="DA38" s="1" t="str">
        <f>IF(ISNA(VLOOKUP(CQ38,K$6:L$25,1,FALSE))=TRUE,CM39,VLOOKUP(CQ38,K$6:L$25,1,FALSE))</f>
        <v>Linda Velha</v>
      </c>
      <c r="DB38" s="1" t="str">
        <f>IF(ISNA(VLOOKUP(CQ38,K$6:L$25,2,FALSE))=TRUE,CM39,VLOOKUP(CQ38,K$6:L$25,2,FALSE))</f>
        <v>Linda Velha</v>
      </c>
      <c r="DD38" s="1" t="str">
        <f>IF(DD37=CM38,CM37,IF(AND(CR39=CR38,CY39=CY38,DA39=CM39,DB39=CM38),DA39,CM38))</f>
        <v>Carcavelos</v>
      </c>
      <c r="DE38" s="25">
        <f>VLOOKUP(DD38,$X$36:$AF$39,2,FALSE)</f>
        <v>0</v>
      </c>
      <c r="DF38" s="26">
        <f>VLOOKUP(DD38,$X$36:$AF$39,3,FALSE)</f>
        <v>0</v>
      </c>
      <c r="DG38" s="26">
        <f>VLOOKUP(DD38,$X$36:$AF$39,4,FALSE)</f>
        <v>0</v>
      </c>
      <c r="DH38" s="26">
        <f>VLOOKUP(DD38,$X$36:$AF$39,5,FALSE)</f>
        <v>0</v>
      </c>
      <c r="DI38" s="26">
        <f>VLOOKUP(DD38,$X$36:$AF$39,6,FALSE)</f>
        <v>0</v>
      </c>
      <c r="DJ38" s="26">
        <f>VLOOKUP(DD38,$X$36:$AF$39,7,FALSE)</f>
        <v>0</v>
      </c>
      <c r="DK38" s="26">
        <f>VLOOKUP(DD38,$X$36:$AF$39,8,FALSE)</f>
        <v>0</v>
      </c>
      <c r="DL38" s="26">
        <f>VLOOKUP(DD38,$X$36:$AF$39,9,FALSE)</f>
        <v>0</v>
      </c>
    </row>
    <row r="39" spans="2:116" ht="22.5" customHeight="1" x14ac:dyDescent="0.3">
      <c r="B39" s="156">
        <v>34</v>
      </c>
      <c r="C39" s="157">
        <v>46192</v>
      </c>
      <c r="D39" s="158">
        <v>0.80208333333333337</v>
      </c>
      <c r="E39" s="164" t="s">
        <v>115</v>
      </c>
      <c r="F39" s="165"/>
      <c r="G39" s="165"/>
      <c r="H39" s="164" t="s">
        <v>116</v>
      </c>
      <c r="I39" s="162" t="s">
        <v>81</v>
      </c>
      <c r="J39" s="174"/>
      <c r="K39" s="5" t="e">
        <f>IF(#REF!&lt;&gt;"",IF(#REF!&gt;#REF!,#REF!,IF(#REF!&gt;#REF!,#REF!,"Empate")),"")</f>
        <v>#REF!</v>
      </c>
      <c r="L39" s="5" t="e">
        <f>IF(#REF!&lt;&gt;"",IF(#REF!&lt;#REF!,#REF!,IF(#REF!&lt;#REF!,#REF!,"Empate")),"")</f>
        <v>#REF!</v>
      </c>
      <c r="X39" s="4" t="s">
        <v>79</v>
      </c>
      <c r="Y39" s="38">
        <f>DCOUNT($E$5:$F$29,$F$5,$AA41:$AA42)+DCOUNT($G$5:$H$29,$G$5,$AA41:$AA42)</f>
        <v>0</v>
      </c>
      <c r="Z39" s="38">
        <f>COUNTIF($K$6:$K$35,AA42)</f>
        <v>0</v>
      </c>
      <c r="AA39" s="38">
        <f>Y39-Z39-AB39</f>
        <v>0</v>
      </c>
      <c r="AB39" s="38">
        <f>COUNTIF($L$6:$L$35,AA42)</f>
        <v>0</v>
      </c>
      <c r="AC39" s="38">
        <f>DSUM($E$5:$F$29,$F$5,$AA41:$AA42)+DSUM($G$5:$H$29,$G$5,$AA41:$AA42)</f>
        <v>0</v>
      </c>
      <c r="AD39" s="38">
        <f>DSUM($E$5:$G$29,$G$5,$AA41:$AA42)+DSUM($F$5:$H$29,$F$5,$AA41:$AA42)</f>
        <v>0</v>
      </c>
      <c r="AE39" s="38">
        <f>AC39-AD39</f>
        <v>0</v>
      </c>
      <c r="AF39" s="39">
        <f>Z39*3+AA39*1</f>
        <v>0</v>
      </c>
      <c r="AH39" s="40" t="str">
        <f>X39</f>
        <v>Linda Velha</v>
      </c>
      <c r="AI39" s="41">
        <f>AF39</f>
        <v>0</v>
      </c>
      <c r="AJ39" s="42" t="str">
        <f>AH39</f>
        <v>Linda Velha</v>
      </c>
      <c r="AK39" s="41">
        <f>VLOOKUP(AJ39,X36:AF39,9,FALSE)</f>
        <v>0</v>
      </c>
      <c r="AL39" s="42" t="str">
        <f>AJ39</f>
        <v>Linda Velha</v>
      </c>
      <c r="AM39" s="41">
        <f>VLOOKUP(AL39,X36:AF39,9,FALSE)</f>
        <v>0</v>
      </c>
      <c r="AN39" s="43" t="str">
        <f>IF(AM39&lt;=AM36,AL39,AL36)</f>
        <v>Linda Velha</v>
      </c>
      <c r="AO39" s="41">
        <f>VLOOKUP(AN39,X36:AF39,9,FALSE)</f>
        <v>0</v>
      </c>
      <c r="AP39" s="42" t="str">
        <f>AN39</f>
        <v>Linda Velha</v>
      </c>
      <c r="AQ39" s="41">
        <f>VLOOKUP(AP39,X36:AF39,9,FALSE)</f>
        <v>0</v>
      </c>
      <c r="AR39" s="43" t="str">
        <f>IF(AQ39&lt;=AQ37,AP39,AP37)</f>
        <v>Linda Velha</v>
      </c>
      <c r="AS39" s="41">
        <f>VLOOKUP(AR39,X36:AF39,9,FALSE)</f>
        <v>0</v>
      </c>
      <c r="AT39" s="43" t="str">
        <f>IF(AS39&lt;=AS38,AR39,AR38)</f>
        <v>Linda Velha</v>
      </c>
      <c r="AU39" s="44">
        <f>VLOOKUP(AT39,X36:AF39,9,FALSE)</f>
        <v>0</v>
      </c>
      <c r="AV39" s="45" t="str">
        <f>AT39</f>
        <v>Linda Velha</v>
      </c>
      <c r="AW39" s="46">
        <f>AU39</f>
        <v>0</v>
      </c>
      <c r="AX39" s="41">
        <f>VLOOKUP(AV39,X36:AF39,8,FALSE)</f>
        <v>0</v>
      </c>
      <c r="AY39" s="42" t="str">
        <f>AV39</f>
        <v>Linda Velha</v>
      </c>
      <c r="AZ39" s="41">
        <f>VLOOKUP(AY39,X36:AF39,9,FALSE)</f>
        <v>0</v>
      </c>
      <c r="BA39" s="41">
        <f>VLOOKUP(AY39,X36:AF39,8,FALSE)</f>
        <v>0</v>
      </c>
      <c r="BB39" s="42" t="str">
        <f>AY39</f>
        <v>Linda Velha</v>
      </c>
      <c r="BC39" s="41">
        <f>VLOOKUP(BB39,X36:AF39,9,FALSE)</f>
        <v>0</v>
      </c>
      <c r="BD39" s="41">
        <f>VLOOKUP(BB39,X36:AF39,8,FALSE)</f>
        <v>0</v>
      </c>
      <c r="BE39" s="43" t="str">
        <f>IF(AND(BC38=BC39,BD39&gt;BD38),BB38,BB39)</f>
        <v>Linda Velha</v>
      </c>
      <c r="BF39" s="47">
        <f>VLOOKUP(BE39,X36:AF39,9,FALSE)</f>
        <v>0</v>
      </c>
      <c r="BG39" s="48" t="str">
        <f>BE39</f>
        <v>Linda Velha</v>
      </c>
      <c r="BI39" s="12" t="str">
        <f>BG39</f>
        <v>Linda Velha</v>
      </c>
      <c r="BJ39" s="25">
        <f>VLOOKUP(BI39,X36:AF39,2,FALSE)</f>
        <v>0</v>
      </c>
      <c r="BK39" s="26">
        <f>VLOOKUP(BI39,X36:AF39,3,FALSE)</f>
        <v>0</v>
      </c>
      <c r="BL39" s="26">
        <f>VLOOKUP(BI39,X36:AF39,4,FALSE)</f>
        <v>0</v>
      </c>
      <c r="BM39" s="26">
        <f>VLOOKUP(BI39,X36:AF39,5,FALSE)</f>
        <v>0</v>
      </c>
      <c r="BN39" s="26">
        <f>VLOOKUP(BI39,X36:AF39,6,FALSE)</f>
        <v>0</v>
      </c>
      <c r="BO39" s="26">
        <f>VLOOKUP(BI39,X36:AF39,7,FALSE)</f>
        <v>0</v>
      </c>
      <c r="BP39" s="26">
        <f>VLOOKUP(BI39,X36:AF39,8,FALSE)</f>
        <v>0</v>
      </c>
      <c r="BQ39" s="26">
        <f>VLOOKUP(BI39,X36:AF39,9,FALSE)</f>
        <v>0</v>
      </c>
      <c r="BR39" s="1" t="str">
        <f>BI39</f>
        <v>Linda Velha</v>
      </c>
      <c r="BS39" s="1">
        <f>VLOOKUP(BR39,BI36:BQ39,9,FALSE)</f>
        <v>0</v>
      </c>
      <c r="BT39" s="1">
        <f>VLOOKUP(BR39,BI36:BQ39,8,FALSE)</f>
        <v>0</v>
      </c>
      <c r="BU39" s="28" t="str">
        <f>IF(AND(BS38=BS39,BT39&gt;BT38),BR38,BR39)</f>
        <v>Linda Velha</v>
      </c>
      <c r="BV39" s="28">
        <f>VLOOKUP(BU39,BI36:BQ39,9,FALSE)</f>
        <v>0</v>
      </c>
      <c r="BW39" s="28">
        <f>VLOOKUP(BU39,BI36:BQ39,8,FALSE)</f>
        <v>0</v>
      </c>
      <c r="BX39" s="28" t="str">
        <f>IF(AND(BV37=BV39,BW39&gt;BW37),BU37,BU39)</f>
        <v>Linda Velha</v>
      </c>
      <c r="BY39" s="1">
        <f>VLOOKUP(BX39,BI36:BQ39,9,FALSE)</f>
        <v>0</v>
      </c>
      <c r="BZ39" s="11">
        <f>VLOOKUP(BX39,BI36:BQ39,8,FALSE)</f>
        <v>0</v>
      </c>
      <c r="CA39" s="29" t="str">
        <f>IF(AND(BY36=BY39,BZ39&gt;BZ36),BX36,BX39)</f>
        <v>Linda Velha</v>
      </c>
      <c r="CB39" s="1">
        <f>VLOOKUP(CA39,BI36:BQ39,9,FALSE)</f>
        <v>0</v>
      </c>
      <c r="CC39" s="1">
        <f>VLOOKUP(CA39,BI36:BQ39,8,FALSE)</f>
        <v>0</v>
      </c>
      <c r="CD39" s="11">
        <f>VLOOKUP(CA39,BI36:BQ39,6,FALSE)</f>
        <v>0</v>
      </c>
      <c r="CE39" s="28" t="str">
        <f>IF(AND(CB38=CB39,CC38=CC39,CD39&gt;CD38),CA38,CA39)</f>
        <v>Linda Velha</v>
      </c>
      <c r="CF39" s="1">
        <f>VLOOKUP(CE39,BI36:BQ39,9,FALSE)</f>
        <v>0</v>
      </c>
      <c r="CG39" s="1">
        <f>VLOOKUP(CE39,BI36:BQ39,8,FALSE)</f>
        <v>0</v>
      </c>
      <c r="CH39" s="1">
        <f>VLOOKUP(CE39,BI36:BQ39,6,FALSE)</f>
        <v>0</v>
      </c>
      <c r="CI39" s="28" t="str">
        <f>IF(AND(CF37=CF39,CG37=CG39,CH39&gt;CH37),CE37,CE39)</f>
        <v>Linda Velha</v>
      </c>
      <c r="CJ39" s="1">
        <f>VLOOKUP(CI39,BI36:BQ39,9,FALSE)</f>
        <v>0</v>
      </c>
      <c r="CK39" s="1">
        <f>VLOOKUP(CI39,BI36:BQ39,8,FALSE)</f>
        <v>0</v>
      </c>
      <c r="CL39" s="1">
        <f>VLOOKUP(CI39,BI36:BQ39,6,FALSE)</f>
        <v>0</v>
      </c>
      <c r="CM39" s="27" t="str">
        <f>IF(AND(CJ36=CJ39,CK36=CK39,CL39&gt;CL36),CI36,CI39)</f>
        <v>Linda Velha</v>
      </c>
      <c r="CN39" s="1">
        <f>VLOOKUP(CM39,BI36:BQ39,9,FALSE)</f>
        <v>0</v>
      </c>
      <c r="CO39" s="1">
        <f>VLOOKUP(CM39,BI36:BQ39,8,FALSE)</f>
        <v>0</v>
      </c>
      <c r="CP39" s="1">
        <f>VLOOKUP(CM39,BI36:BQ39,6,FALSE)</f>
        <v>0</v>
      </c>
      <c r="CQ39" s="12" t="str">
        <f>CM39</f>
        <v>Linda Velha</v>
      </c>
      <c r="CR39" s="25">
        <f>VLOOKUP(CQ39,$X$36:$AF$39,2,FALSE)</f>
        <v>0</v>
      </c>
      <c r="CS39" s="26">
        <f>VLOOKUP(CQ39,$X$36:$AF$39,3,FALSE)</f>
        <v>0</v>
      </c>
      <c r="CT39" s="26">
        <f>VLOOKUP(CQ39,$X$36:$AF$39,4,FALSE)</f>
        <v>0</v>
      </c>
      <c r="CU39" s="26">
        <f>VLOOKUP(CQ39,$X$36:$AF$39,5,FALSE)</f>
        <v>0</v>
      </c>
      <c r="CV39" s="26">
        <f>VLOOKUP(CQ39,$X$36:$AF$39,6,FALSE)</f>
        <v>0</v>
      </c>
      <c r="CW39" s="26">
        <f>VLOOKUP(CQ39,$X$36:$AF$39,7,FALSE)</f>
        <v>0</v>
      </c>
      <c r="CX39" s="26">
        <f>VLOOKUP(CQ39,$X$36:$AF$39,8,FALSE)</f>
        <v>0</v>
      </c>
      <c r="CY39" s="26">
        <f>VLOOKUP(CQ39,$X$36:$AF$39,9,FALSE)</f>
        <v>0</v>
      </c>
      <c r="DA39" s="1" t="str">
        <f>IF(ISNA(VLOOKUP(CQ39,K$6:L$25,1,FALSE))=TRUE,CM39,VLOOKUP(CQ39,K$6:L$25,1,FALSE))</f>
        <v>Linda Velha</v>
      </c>
      <c r="DB39" s="1" t="str">
        <f>IF(ISNA(VLOOKUP(CQ39,K$6:L$25,2,FALSE))=TRUE,CM39,VLOOKUP(CQ39,K$6:L$25,2,FALSE))</f>
        <v>Linda Velha</v>
      </c>
      <c r="DD39" s="1" t="str">
        <f>IF(DD38=CM39,CM38,IF(AND(CR40=CR39,CY40=CY39,DA40=CM40,DB40=CM39),DA40,CM39))</f>
        <v>Linda Velha</v>
      </c>
      <c r="DE39" s="25">
        <f>VLOOKUP(DD39,$X$36:$AF$39,2,FALSE)</f>
        <v>0</v>
      </c>
      <c r="DF39" s="26">
        <f>VLOOKUP(DD39,$X$36:$AF$39,3,FALSE)</f>
        <v>0</v>
      </c>
      <c r="DG39" s="26">
        <f>VLOOKUP(DD39,$X$36:$AF$39,4,FALSE)</f>
        <v>0</v>
      </c>
      <c r="DH39" s="26">
        <f>VLOOKUP(DD39,$X$36:$AF$39,5,FALSE)</f>
        <v>0</v>
      </c>
      <c r="DI39" s="26">
        <f>VLOOKUP(DD39,$X$36:$AF$39,6,FALSE)</f>
        <v>0</v>
      </c>
      <c r="DJ39" s="26">
        <f>VLOOKUP(DD39,$X$36:$AF$39,7,FALSE)</f>
        <v>0</v>
      </c>
      <c r="DK39" s="26">
        <f>VLOOKUP(DD39,$X$36:$AF$39,8,FALSE)</f>
        <v>0</v>
      </c>
      <c r="DL39" s="26">
        <f>VLOOKUP(DD39,$X$36:$AF$39,9,FALSE)</f>
        <v>0</v>
      </c>
    </row>
    <row r="40" spans="2:116" ht="22.5" customHeight="1" x14ac:dyDescent="0.3">
      <c r="B40" s="213" t="s">
        <v>16</v>
      </c>
      <c r="C40" s="214"/>
      <c r="D40" s="214"/>
      <c r="E40" s="214"/>
      <c r="F40" s="214"/>
      <c r="G40" s="214"/>
      <c r="H40" s="214"/>
      <c r="I40" s="214"/>
      <c r="J40" s="215"/>
      <c r="K40" s="5" t="e">
        <f>IF(#REF!&lt;&gt;"",IF(#REF!&gt;#REF!,#REF!,IF(#REF!&gt;#REF!,#REF!,"Empate")),"")</f>
        <v>#REF!</v>
      </c>
      <c r="L40" s="5" t="e">
        <f>IF(#REF!&lt;&gt;"",IF(#REF!&lt;#REF!,#REF!,IF(#REF!&lt;#REF!,#REF!,"Empate")),"")</f>
        <v>#REF!</v>
      </c>
      <c r="N40" s="1"/>
      <c r="X40" s="103"/>
      <c r="Y40" s="14"/>
      <c r="Z40" s="14"/>
      <c r="AA40" s="14"/>
      <c r="AB40" s="14"/>
      <c r="AC40" s="14"/>
      <c r="AD40" s="14"/>
      <c r="AE40" s="14"/>
      <c r="AF40" s="14"/>
      <c r="AH40" s="9"/>
      <c r="AI40" s="31"/>
      <c r="AJ40" s="9"/>
      <c r="AK40" s="31"/>
      <c r="AL40" s="9"/>
      <c r="AM40" s="31"/>
      <c r="AN40" s="29"/>
      <c r="AO40" s="31"/>
      <c r="AP40" s="9"/>
      <c r="AQ40" s="31"/>
      <c r="AR40" s="29"/>
      <c r="AS40" s="31"/>
      <c r="AT40" s="29"/>
      <c r="AU40" s="31"/>
      <c r="AV40" s="104"/>
      <c r="AW40" s="105"/>
      <c r="AX40" s="31"/>
      <c r="AY40" s="9"/>
      <c r="AZ40" s="31"/>
      <c r="BA40" s="31"/>
      <c r="BB40" s="9"/>
      <c r="BC40" s="31"/>
      <c r="BD40" s="31"/>
      <c r="BE40" s="29"/>
      <c r="BF40" s="106"/>
      <c r="BG40" s="104"/>
      <c r="BI40" s="12"/>
      <c r="BJ40" s="25"/>
      <c r="BK40" s="26"/>
      <c r="BL40" s="26"/>
      <c r="BM40" s="26"/>
      <c r="BN40" s="26"/>
      <c r="BO40" s="26"/>
      <c r="BP40" s="26"/>
      <c r="BQ40" s="26"/>
      <c r="BU40" s="28"/>
      <c r="BV40" s="28"/>
      <c r="BW40" s="28"/>
      <c r="BX40" s="28"/>
      <c r="BZ40" s="11"/>
      <c r="CA40" s="29"/>
      <c r="CD40" s="11"/>
      <c r="CE40" s="28"/>
      <c r="CI40" s="28"/>
      <c r="CM40" s="27"/>
      <c r="CQ40" s="12"/>
      <c r="CR40" s="25"/>
      <c r="CS40" s="26"/>
      <c r="CT40" s="26"/>
      <c r="CU40" s="26"/>
      <c r="CV40" s="26"/>
      <c r="CW40" s="26"/>
      <c r="CX40" s="26"/>
      <c r="CY40" s="26"/>
      <c r="DE40" s="25"/>
      <c r="DF40" s="26"/>
      <c r="DG40" s="26"/>
      <c r="DH40" s="26"/>
      <c r="DI40" s="26"/>
      <c r="DJ40" s="26"/>
      <c r="DK40" s="26"/>
      <c r="DL40" s="26"/>
    </row>
    <row r="41" spans="2:116" ht="22.5" customHeight="1" x14ac:dyDescent="0.3">
      <c r="B41" s="168">
        <v>38</v>
      </c>
      <c r="C41" s="169">
        <v>46193</v>
      </c>
      <c r="D41" s="170">
        <v>0.4375</v>
      </c>
      <c r="E41" s="166" t="s">
        <v>117</v>
      </c>
      <c r="F41" s="171"/>
      <c r="G41" s="171"/>
      <c r="H41" s="164" t="s">
        <v>118</v>
      </c>
      <c r="I41" s="172" t="s">
        <v>81</v>
      </c>
      <c r="J41" s="173"/>
      <c r="N41" s="1"/>
      <c r="X41" s="49" t="s">
        <v>75</v>
      </c>
      <c r="Y41" s="49" t="s">
        <v>75</v>
      </c>
      <c r="Z41" s="49" t="s">
        <v>75</v>
      </c>
      <c r="AA41" s="49" t="s">
        <v>75</v>
      </c>
      <c r="AB41" s="14"/>
      <c r="AC41" s="14"/>
      <c r="AD41" s="14"/>
      <c r="AE41" s="14"/>
      <c r="AF41" s="14"/>
    </row>
    <row r="42" spans="2:116" ht="22.5" customHeight="1" x14ac:dyDescent="0.3">
      <c r="B42" s="86"/>
      <c r="C42" s="87"/>
      <c r="D42" s="87"/>
      <c r="E42" s="88"/>
      <c r="F42" s="155" t="s">
        <v>85</v>
      </c>
      <c r="G42" s="88"/>
      <c r="H42" s="89"/>
      <c r="I42" s="88"/>
      <c r="J42" s="91"/>
      <c r="K42" s="5" t="str">
        <f>IF(F33&lt;&gt;"",IF(F33&gt;G33,E33,IF(G33&gt;F33,H33,"Empate")),"")</f>
        <v/>
      </c>
      <c r="L42" s="5" t="str">
        <f>IF(F33&lt;&gt;"",IF(F33&lt;G33,E33,IF(G33&lt;F33,H33,"Empate")),"")</f>
        <v/>
      </c>
      <c r="X42" s="14" t="s">
        <v>77</v>
      </c>
      <c r="Y42" s="14" t="s">
        <v>78</v>
      </c>
      <c r="Z42" s="14" t="s">
        <v>67</v>
      </c>
      <c r="AA42" s="14" t="s">
        <v>79</v>
      </c>
      <c r="AB42" s="14"/>
      <c r="AC42" s="14"/>
      <c r="AD42" s="14"/>
      <c r="AE42" s="14"/>
      <c r="AF42" s="14"/>
    </row>
    <row r="43" spans="2:116" ht="22.5" customHeight="1" x14ac:dyDescent="0.2">
      <c r="B43" s="145"/>
      <c r="C43" s="107"/>
      <c r="D43" s="108"/>
      <c r="E43" s="109"/>
      <c r="F43" s="110"/>
      <c r="G43" s="110"/>
      <c r="H43" s="109"/>
      <c r="I43" s="111"/>
      <c r="J43" s="113"/>
      <c r="K43" s="5" t="str">
        <f>IF(F34&lt;&gt;"",IF(F34&gt;G34,E34,IF(G34&gt;F34,H34,"Empate")),"")</f>
        <v/>
      </c>
      <c r="L43" s="5" t="str">
        <f>IF(F34&lt;&gt;"",IF(F34&lt;G34,E34,IF(G34&lt;F34,H34,"Empate")),"")</f>
        <v/>
      </c>
      <c r="X43" s="6"/>
      <c r="Y43" s="7" t="s">
        <v>17</v>
      </c>
      <c r="Z43" s="7" t="s">
        <v>18</v>
      </c>
      <c r="AA43" s="7" t="s">
        <v>12</v>
      </c>
      <c r="AB43" s="7" t="s">
        <v>11</v>
      </c>
      <c r="AC43" s="7" t="s">
        <v>3</v>
      </c>
      <c r="AD43" s="7" t="s">
        <v>4</v>
      </c>
      <c r="AE43" s="7" t="s">
        <v>19</v>
      </c>
      <c r="AF43" s="8" t="s">
        <v>20</v>
      </c>
      <c r="BI43" s="9"/>
      <c r="BJ43" s="10" t="s">
        <v>17</v>
      </c>
      <c r="BK43" s="10" t="s">
        <v>18</v>
      </c>
      <c r="BL43" s="10" t="s">
        <v>12</v>
      </c>
      <c r="BM43" s="10" t="s">
        <v>11</v>
      </c>
      <c r="BN43" s="10" t="s">
        <v>3</v>
      </c>
      <c r="BO43" s="10" t="s">
        <v>4</v>
      </c>
      <c r="BP43" s="10" t="s">
        <v>19</v>
      </c>
      <c r="BQ43" s="10" t="s">
        <v>20</v>
      </c>
      <c r="BR43" s="11"/>
      <c r="BS43" s="11"/>
      <c r="BT43" s="11"/>
      <c r="BU43" s="11"/>
      <c r="BV43" s="11"/>
      <c r="BW43" s="11"/>
      <c r="BX43" s="11"/>
      <c r="BY43" s="12"/>
      <c r="BZ43" s="12"/>
      <c r="CQ43" s="9"/>
      <c r="CR43" s="10" t="s">
        <v>17</v>
      </c>
      <c r="CS43" s="10" t="s">
        <v>18</v>
      </c>
      <c r="CT43" s="10" t="s">
        <v>12</v>
      </c>
      <c r="CU43" s="10" t="s">
        <v>11</v>
      </c>
      <c r="CV43" s="10" t="s">
        <v>3</v>
      </c>
      <c r="CW43" s="10" t="s">
        <v>4</v>
      </c>
      <c r="CX43" s="10" t="s">
        <v>19</v>
      </c>
      <c r="CY43" s="10" t="s">
        <v>20</v>
      </c>
      <c r="DE43" s="10" t="s">
        <v>17</v>
      </c>
      <c r="DF43" s="10" t="s">
        <v>18</v>
      </c>
      <c r="DG43" s="10" t="s">
        <v>12</v>
      </c>
      <c r="DH43" s="10" t="s">
        <v>11</v>
      </c>
      <c r="DI43" s="10" t="s">
        <v>3</v>
      </c>
      <c r="DJ43" s="10" t="s">
        <v>4</v>
      </c>
      <c r="DK43" s="10" t="s">
        <v>19</v>
      </c>
      <c r="DL43" s="10" t="s">
        <v>20</v>
      </c>
    </row>
    <row r="44" spans="2:116" ht="22.5" customHeight="1" x14ac:dyDescent="0.3">
      <c r="B44" s="207" t="s">
        <v>73</v>
      </c>
      <c r="C44" s="208"/>
      <c r="D44" s="208"/>
      <c r="E44" s="208"/>
      <c r="F44" s="208"/>
      <c r="G44" s="208"/>
      <c r="H44" s="208"/>
      <c r="I44" s="208"/>
      <c r="J44" s="209"/>
      <c r="K44" s="5" t="str">
        <f>IF(F35&lt;&gt;"",IF(F35&gt;G35,E35,IF(G35&gt;F35,H35,"Empate")),"")</f>
        <v/>
      </c>
      <c r="L44" s="5" t="str">
        <f>IF(F35&lt;&gt;"",IF(F35&lt;G35,E35,IF(G35&lt;F35,H35,"Empate")),"")</f>
        <v/>
      </c>
      <c r="N44" s="78"/>
      <c r="X44" s="13" t="s">
        <v>68</v>
      </c>
      <c r="Y44" s="14">
        <f>DCOUNT($E$5:$F$29,$F$5,$X48:$X49)+DCOUNT($G$5:$H$29,$G$5,$X48:$X49)</f>
        <v>0</v>
      </c>
      <c r="Z44" s="14">
        <f>COUNTIF($K$6:$K$35,X49)</f>
        <v>0</v>
      </c>
      <c r="AA44" s="14">
        <f>Y44-Z44-AB44</f>
        <v>0</v>
      </c>
      <c r="AB44" s="14">
        <f>COUNTIF($L$6:$L$35,X49)</f>
        <v>0</v>
      </c>
      <c r="AC44" s="14">
        <f>DSUM($E$5:$F$29,$F$5,$X48:$X49)+DSUM($G$5:$H$29,$G$5,$X48:$X49)</f>
        <v>0</v>
      </c>
      <c r="AD44" s="14">
        <f>DSUM($E$5:$G$29,$G$5,$X48:$X49)+DSUM($F$5:$H$29,$F$5,$X48:$X49)</f>
        <v>0</v>
      </c>
      <c r="AE44" s="14">
        <f>AC44-AD44</f>
        <v>0</v>
      </c>
      <c r="AF44" s="15">
        <f>Z44*3+AA44*1</f>
        <v>0</v>
      </c>
      <c r="AH44" s="16" t="str">
        <f>X44</f>
        <v>Cascais</v>
      </c>
      <c r="AI44" s="17">
        <f>AF44</f>
        <v>0</v>
      </c>
      <c r="AJ44" s="18" t="str">
        <f>IF(AI44&gt;=AI45,AH44,AH45)</f>
        <v>Cascais</v>
      </c>
      <c r="AK44" s="17">
        <f>VLOOKUP(AJ44,X44:AF47,9,FALSE)</f>
        <v>0</v>
      </c>
      <c r="AL44" s="18" t="str">
        <f>IF(AK44&gt;=AK46,AJ44,AJ46)</f>
        <v>Cascais</v>
      </c>
      <c r="AM44" s="17">
        <f>VLOOKUP(AL44,X44:AF47,9,FALSE)</f>
        <v>0</v>
      </c>
      <c r="AN44" s="18" t="str">
        <f>IF(AM44&gt;=AM47,AL44,AL47)</f>
        <v>Cascais</v>
      </c>
      <c r="AO44" s="17">
        <f>VLOOKUP(AN44,X44:AF47,9,FALSE)</f>
        <v>0</v>
      </c>
      <c r="AP44" s="18"/>
      <c r="AQ44" s="19"/>
      <c r="AR44" s="19"/>
      <c r="AS44" s="19"/>
      <c r="AT44" s="19"/>
      <c r="AU44" s="20"/>
      <c r="AV44" s="21" t="str">
        <f>AN44</f>
        <v>Cascais</v>
      </c>
      <c r="AW44" s="22">
        <f>AO44</f>
        <v>0</v>
      </c>
      <c r="AX44" s="17">
        <f>VLOOKUP(AV44,X44:AF47,8,FALSE)</f>
        <v>0</v>
      </c>
      <c r="AY44" s="18" t="str">
        <f>IF(AND(AW44=AW45,AX45&gt;AX44),AV45,AV44)</f>
        <v>Cascais</v>
      </c>
      <c r="AZ44" s="17"/>
      <c r="BA44" s="17"/>
      <c r="BB44" s="19"/>
      <c r="BC44" s="19"/>
      <c r="BD44" s="19"/>
      <c r="BE44" s="19"/>
      <c r="BF44" s="23">
        <f>AW44</f>
        <v>0</v>
      </c>
      <c r="BG44" s="24" t="str">
        <f>AY44</f>
        <v>Cascais</v>
      </c>
      <c r="BI44" s="12" t="str">
        <f>BG44</f>
        <v>Cascais</v>
      </c>
      <c r="BJ44" s="25">
        <f>VLOOKUP(BI44,X44:AF47,2,FALSE)</f>
        <v>0</v>
      </c>
      <c r="BK44" s="26">
        <f>VLOOKUP(BI44,X44:AF47,3,FALSE)</f>
        <v>0</v>
      </c>
      <c r="BL44" s="26">
        <f>VLOOKUP(BI44,X44:AF47,4,FALSE)</f>
        <v>0</v>
      </c>
      <c r="BM44" s="26">
        <f>VLOOKUP(BI44,X44:AF47,5,FALSE)</f>
        <v>0</v>
      </c>
      <c r="BN44" s="26">
        <f>VLOOKUP(BI44,X44:AF47,6,FALSE)</f>
        <v>0</v>
      </c>
      <c r="BO44" s="26">
        <f>VLOOKUP(BI44,X44:AF47,7,FALSE)</f>
        <v>0</v>
      </c>
      <c r="BP44" s="26">
        <f>VLOOKUP(BI44,X44:AF47,8,FALSE)</f>
        <v>0</v>
      </c>
      <c r="BQ44" s="26">
        <f>VLOOKUP(BI44,X44:AF47,9,FALSE)</f>
        <v>0</v>
      </c>
      <c r="BR44" s="1" t="str">
        <f>BI44</f>
        <v>Cascais</v>
      </c>
      <c r="BS44" s="1">
        <f>VLOOKUP(BR44,BI44:BQ47,9,FALSE)</f>
        <v>0</v>
      </c>
      <c r="BT44" s="1">
        <f>VLOOKUP(BR44,BI44:BQ47,8,FALSE)</f>
        <v>0</v>
      </c>
      <c r="BU44" s="27" t="str">
        <f>IF(AND(BS44=BS45,BT45&gt;BT44),BR45,BR44)</f>
        <v>Cascais</v>
      </c>
      <c r="BV44" s="28">
        <f>VLOOKUP(BU44,BI44:BQ47,9,FALSE)</f>
        <v>0</v>
      </c>
      <c r="BW44" s="28">
        <f>VLOOKUP(BU44,BI44:BQ47,8,FALSE)</f>
        <v>0</v>
      </c>
      <c r="BX44" s="27" t="str">
        <f>IF(AND(BV44=BV46,BW46&gt;BW44),BU46,BU44)</f>
        <v>Cascais</v>
      </c>
      <c r="BY44" s="1">
        <f>VLOOKUP(BX44,BI44:BQ47,9,FALSE)</f>
        <v>0</v>
      </c>
      <c r="BZ44" s="11">
        <f>VLOOKUP(BX44,BI44:BQ47,8,FALSE)</f>
        <v>0</v>
      </c>
      <c r="CA44" s="29" t="str">
        <f>IF(AND(BY44=BY47,BZ47&gt;BZ44),BX47,BX44)</f>
        <v>Cascais</v>
      </c>
      <c r="CB44" s="1">
        <f>VLOOKUP(CA44,BI44:BQ47,9,FALSE)</f>
        <v>0</v>
      </c>
      <c r="CC44" s="1">
        <f>VLOOKUP(CA44,BI44:BQ47,8,FALSE)</f>
        <v>0</v>
      </c>
      <c r="CD44" s="11">
        <f>VLOOKUP(CA44,BI44:BQ47,6,FALSE)</f>
        <v>0</v>
      </c>
      <c r="CE44" s="27" t="str">
        <f>IF(AND(CB44=CB45,CC44=CC45,CD45&gt;CD44),CA45,CA44)</f>
        <v>Cascais</v>
      </c>
      <c r="CF44" s="1">
        <f>VLOOKUP(CE44,BI44:BQ47,9,FALSE)</f>
        <v>0</v>
      </c>
      <c r="CG44" s="1">
        <f>VLOOKUP(CE44,BI44:BQ47,8,FALSE)</f>
        <v>0</v>
      </c>
      <c r="CH44" s="1">
        <f>VLOOKUP(CE44,BI44:BQ47,6,FALSE)</f>
        <v>0</v>
      </c>
      <c r="CI44" s="27" t="str">
        <f>IF(AND(CF44=CF46,CG44=CG46,CH46&gt;CH44),CE46,CE44)</f>
        <v>Cascais</v>
      </c>
      <c r="CJ44" s="1">
        <f>VLOOKUP(CI44,BI44:BQ47,9,FALSE)</f>
        <v>0</v>
      </c>
      <c r="CK44" s="1">
        <f>VLOOKUP(CI44,BI44:BQ47,8,FALSE)</f>
        <v>0</v>
      </c>
      <c r="CL44" s="1">
        <f>VLOOKUP(CI44,BI44:BQ47,6,FALSE)</f>
        <v>0</v>
      </c>
      <c r="CM44" s="27" t="str">
        <f>IF(AND(CJ44=CJ47,CK44=CK47,CL47&gt;CL44),CI47,CI44)</f>
        <v>Cascais</v>
      </c>
      <c r="CN44" s="1">
        <f>VLOOKUP(CM44,BI44:BQ47,9,FALSE)</f>
        <v>0</v>
      </c>
      <c r="CO44" s="1">
        <f>VLOOKUP(CM44,BI44:BQ47,8,FALSE)</f>
        <v>0</v>
      </c>
      <c r="CP44" s="1">
        <f>VLOOKUP(CM44,BI44:BQ47,6,FALSE)</f>
        <v>0</v>
      </c>
      <c r="CQ44" s="12" t="str">
        <f>CM44</f>
        <v>Cascais</v>
      </c>
      <c r="CR44" s="25">
        <f>VLOOKUP(CQ44,$X$44:$AF$47,2,FALSE)</f>
        <v>0</v>
      </c>
      <c r="CS44" s="26">
        <f>VLOOKUP(CQ44,$X$44:$AF$47,3,FALSE)</f>
        <v>0</v>
      </c>
      <c r="CT44" s="26">
        <f>VLOOKUP(CQ44,$X$44:$AF$47,4,FALSE)</f>
        <v>0</v>
      </c>
      <c r="CU44" s="26">
        <f>VLOOKUP(CQ44,$X$44:$AF$47,5,FALSE)</f>
        <v>0</v>
      </c>
      <c r="CV44" s="26">
        <f>VLOOKUP(CQ44,$X$44:$AF$47,6,FALSE)</f>
        <v>0</v>
      </c>
      <c r="CW44" s="26">
        <f>VLOOKUP(CQ44,$X$44:$AF$47,7,FALSE)</f>
        <v>0</v>
      </c>
      <c r="CX44" s="26">
        <f>VLOOKUP(CQ44,$X$44:$AF$47,8,FALSE)</f>
        <v>0</v>
      </c>
      <c r="CY44" s="26">
        <f>VLOOKUP(CQ44,$X$44:$AF$47,9,FALSE)</f>
        <v>0</v>
      </c>
      <c r="DA44" s="1" t="str">
        <f>IF(ISNA(VLOOKUP(CQ44,K$6:L$25,1,FALSE))=TRUE,CM47,VLOOKUP(CQ44,K$6:L$25,1,FALSE))</f>
        <v>Trajouce</v>
      </c>
      <c r="DB44" s="1" t="str">
        <f>IF(ISNA(VLOOKUP(CQ44,K$6:L$25,2,FALSE))=TRUE,CM47,VLOOKUP(CQ44,K$6:L$25,2,FALSE))</f>
        <v>Trajouce</v>
      </c>
      <c r="DD44" s="1" t="str">
        <f>IF(AND(CR45=CR44,CY45=CY44,DA45=CM45,DB45=CM44),DA45,CM44)</f>
        <v>Cascais</v>
      </c>
      <c r="DE44" s="25">
        <f>VLOOKUP(DD44,$X$44:$AF$47,2,FALSE)</f>
        <v>0</v>
      </c>
      <c r="DF44" s="26">
        <f>VLOOKUP(DD44,$X$44:$AF$47,3,FALSE)</f>
        <v>0</v>
      </c>
      <c r="DG44" s="26">
        <f>VLOOKUP(DD44,$X$44:$AF$47,4,FALSE)</f>
        <v>0</v>
      </c>
      <c r="DH44" s="26">
        <f>VLOOKUP(DD44,$X$44:$AF$47,5,FALSE)</f>
        <v>0</v>
      </c>
      <c r="DI44" s="26">
        <f>VLOOKUP(DD44,$X$44:$AF$47,6,FALSE)</f>
        <v>0</v>
      </c>
      <c r="DJ44" s="26">
        <f>VLOOKUP(DD44,$X$44:$AF$47,7,FALSE)</f>
        <v>0</v>
      </c>
      <c r="DK44" s="26">
        <f>VLOOKUP(DD44,$X$44:$AF$47,8,FALSE)</f>
        <v>0</v>
      </c>
      <c r="DL44" s="26">
        <f>VLOOKUP(DD44,$X$44:$AF$47,9,FALSE)</f>
        <v>0</v>
      </c>
    </row>
    <row r="45" spans="2:116" ht="22.5" customHeight="1" x14ac:dyDescent="0.3">
      <c r="B45" s="210" t="s">
        <v>14</v>
      </c>
      <c r="C45" s="211"/>
      <c r="D45" s="211"/>
      <c r="E45" s="211"/>
      <c r="F45" s="211"/>
      <c r="G45" s="211"/>
      <c r="H45" s="211"/>
      <c r="I45" s="211"/>
      <c r="J45" s="212"/>
      <c r="K45" s="5" t="str">
        <f>IF(F36&lt;&gt;"",IF(F36&gt;G36,E36,IF(G36&gt;F36,H36,"Empate")),"")</f>
        <v/>
      </c>
      <c r="L45" s="5" t="str">
        <f>IF(F36&lt;&gt;"",IF(F36&lt;G36,E36,IF(G36&lt;F36,H36,"Empate")),"")</f>
        <v/>
      </c>
      <c r="N45" s="78"/>
      <c r="X45" s="13" t="s">
        <v>69</v>
      </c>
      <c r="Y45" s="14">
        <f>DCOUNT($E$5:$F$29,$F$5,$Y48:$Y49)+DCOUNT($G$5:$H$29,$G$5,$Y48:$Y49)</f>
        <v>0</v>
      </c>
      <c r="Z45" s="14">
        <f>COUNTIF($K$6:$K$35,Y49)</f>
        <v>0</v>
      </c>
      <c r="AA45" s="14">
        <f>Y45-Z45-AB45</f>
        <v>0</v>
      </c>
      <c r="AB45" s="14">
        <f>COUNTIF($L$6:$L$35,Y49)</f>
        <v>0</v>
      </c>
      <c r="AC45" s="14">
        <f>DSUM($E$5:$F$29,$F$5,$Y48:$Y49)+DSUM($G$5:$H$29,$G$5,$Y48:$Y49)</f>
        <v>0</v>
      </c>
      <c r="AD45" s="14">
        <f>DSUM($E$5:$G$29,$G$5,$Y48:$Y49)+DSUM($F$5:$H$29,$F$5,$Y48:$Y49)</f>
        <v>0</v>
      </c>
      <c r="AE45" s="14">
        <f>AC45-AD45</f>
        <v>0</v>
      </c>
      <c r="AF45" s="15">
        <f>Z45*3+AA45*1</f>
        <v>0</v>
      </c>
      <c r="AH45" s="30" t="str">
        <f>X45</f>
        <v>Lourel</v>
      </c>
      <c r="AI45" s="31">
        <f>AF45</f>
        <v>0</v>
      </c>
      <c r="AJ45" s="29" t="str">
        <f>IF(AI45&lt;=AI44,AH45,AH44)</f>
        <v>Lourel</v>
      </c>
      <c r="AK45" s="31">
        <f>VLOOKUP(AJ45,X44:AF47,9,FALSE)</f>
        <v>0</v>
      </c>
      <c r="AL45" s="9" t="str">
        <f>AJ45</f>
        <v>Lourel</v>
      </c>
      <c r="AM45" s="31">
        <f>VLOOKUP(AL45,X44:AF47,9,FALSE)</f>
        <v>0</v>
      </c>
      <c r="AN45" s="9" t="str">
        <f>AL45</f>
        <v>Lourel</v>
      </c>
      <c r="AO45" s="31">
        <f>VLOOKUP(AN45,X44:AF47,9,FALSE)</f>
        <v>0</v>
      </c>
      <c r="AP45" s="29" t="str">
        <f>IF(AO45&gt;=AO46,AN45,AN46)</f>
        <v>Lourel</v>
      </c>
      <c r="AQ45" s="31">
        <f>VLOOKUP(AP45,X44:AF47,9,FALSE)</f>
        <v>0</v>
      </c>
      <c r="AR45" s="29" t="str">
        <f>IF(AQ45&gt;=AQ47,AP45,AP47)</f>
        <v>Lourel</v>
      </c>
      <c r="AS45" s="31">
        <f>VLOOKUP(AR45,X44:AF47,9,FALSE)</f>
        <v>0</v>
      </c>
      <c r="AU45" s="32"/>
      <c r="AV45" s="33" t="str">
        <f>AR45</f>
        <v>Lourel</v>
      </c>
      <c r="AW45" s="34">
        <f>AS45</f>
        <v>0</v>
      </c>
      <c r="AX45" s="31">
        <f>VLOOKUP(AV45,X44:AF47,8,FALSE)</f>
        <v>0</v>
      </c>
      <c r="AY45" s="29" t="str">
        <f>IF(AND(AW44=AW45,AX45&gt;AX44),AV44,AV45)</f>
        <v>Lourel</v>
      </c>
      <c r="AZ45" s="31">
        <f>VLOOKUP(AY45,X44:AF47,9,FALSE)</f>
        <v>0</v>
      </c>
      <c r="BA45" s="31">
        <f>VLOOKUP(AY45,X44:AF47,8,FALSE)</f>
        <v>0</v>
      </c>
      <c r="BB45" s="29" t="str">
        <f>IF(AND(AZ45=AZ46,BA46&gt;BA45),AY46,AY45)</f>
        <v>Lourel</v>
      </c>
      <c r="BC45" s="31"/>
      <c r="BD45" s="31"/>
      <c r="BF45" s="35">
        <f>AZ45</f>
        <v>0</v>
      </c>
      <c r="BG45" s="36" t="str">
        <f>BB45</f>
        <v>Lourel</v>
      </c>
      <c r="BI45" s="12" t="str">
        <f>BG45</f>
        <v>Lourel</v>
      </c>
      <c r="BJ45" s="25">
        <f>VLOOKUP(BI45,X44:AF47,2,FALSE)</f>
        <v>0</v>
      </c>
      <c r="BK45" s="26">
        <f>VLOOKUP(BI45,X44:AF47,3,FALSE)</f>
        <v>0</v>
      </c>
      <c r="BL45" s="26">
        <f>VLOOKUP(BI45,X44:AF47,4,FALSE)</f>
        <v>0</v>
      </c>
      <c r="BM45" s="26">
        <f>VLOOKUP(BI45,X44:AF47,5,FALSE)</f>
        <v>0</v>
      </c>
      <c r="BN45" s="26">
        <f>VLOOKUP(BI45,X44:AF47,6,FALSE)</f>
        <v>0</v>
      </c>
      <c r="BO45" s="26">
        <f>VLOOKUP(BI45,X44:AF47,7,FALSE)</f>
        <v>0</v>
      </c>
      <c r="BP45" s="26">
        <f>VLOOKUP(BI45,X44:AF47,8,FALSE)</f>
        <v>0</v>
      </c>
      <c r="BQ45" s="26">
        <f>VLOOKUP(BI45,X44:AF47,9,FALSE)</f>
        <v>0</v>
      </c>
      <c r="BR45" s="1" t="str">
        <f>BI45</f>
        <v>Lourel</v>
      </c>
      <c r="BS45" s="1">
        <f>VLOOKUP(BR45,BI44:BQ47,9,FALSE)</f>
        <v>0</v>
      </c>
      <c r="BT45" s="1">
        <f>VLOOKUP(BR45,BI44:BQ47,8,FALSE)</f>
        <v>0</v>
      </c>
      <c r="BU45" s="27" t="str">
        <f>IF(AND(BS44=BS45,BT45&gt;BT44),BR44,BR45)</f>
        <v>Lourel</v>
      </c>
      <c r="BV45" s="28">
        <f>VLOOKUP(BU45,BI44:BQ47,9,FALSE)</f>
        <v>0</v>
      </c>
      <c r="BW45" s="28">
        <f>VLOOKUP(BU45,BI44:BQ47,8,FALSE)</f>
        <v>0</v>
      </c>
      <c r="BX45" s="28" t="str">
        <f>IF(AND(BV45=BV47,BW47&gt;BW45),BU47,BU45)</f>
        <v>Lourel</v>
      </c>
      <c r="BY45" s="1">
        <f>VLOOKUP(BX45,BI44:BQ47,9,FALSE)</f>
        <v>0</v>
      </c>
      <c r="BZ45" s="11">
        <f>VLOOKUP(BX45,BI44:BQ47,8,FALSE)</f>
        <v>0</v>
      </c>
      <c r="CA45" s="1" t="str">
        <f>IF(AND(BY45=BY46,BZ46&gt;BZ45),BX46,BX45)</f>
        <v>Lourel</v>
      </c>
      <c r="CB45" s="1">
        <f>VLOOKUP(CA45,BI44:BQ47,9,FALSE)</f>
        <v>0</v>
      </c>
      <c r="CC45" s="1">
        <f>VLOOKUP(CA45,BI44:BQ47,8,FALSE)</f>
        <v>0</v>
      </c>
      <c r="CD45" s="11">
        <f>VLOOKUP(CA45,BI44:BQ47,6,FALSE)</f>
        <v>0</v>
      </c>
      <c r="CE45" s="27" t="str">
        <f>IF(AND(CB44=CB45,CC44=CC45,CD45&gt;CD44),CA44,CA45)</f>
        <v>Lourel</v>
      </c>
      <c r="CF45" s="1">
        <f>VLOOKUP(CE45,BI44:BQ47,9,FALSE)</f>
        <v>0</v>
      </c>
      <c r="CG45" s="1">
        <f>VLOOKUP(CE45,BI44:BQ47,8,FALSE)</f>
        <v>0</v>
      </c>
      <c r="CH45" s="1">
        <f>VLOOKUP(CE45,BI44:BQ47,6,FALSE)</f>
        <v>0</v>
      </c>
      <c r="CI45" s="28" t="str">
        <f>IF(AND(CF45=CF47,CG45=CG47,CH47&gt;CH45),CE47,CE45)</f>
        <v>Lourel</v>
      </c>
      <c r="CJ45" s="1">
        <f>VLOOKUP(CI45,BI44:BQ47,9,FALSE)</f>
        <v>0</v>
      </c>
      <c r="CK45" s="1">
        <f>VLOOKUP(CI45,BI44:BQ47,8,FALSE)</f>
        <v>0</v>
      </c>
      <c r="CL45" s="1">
        <f>VLOOKUP(CI45,BI44:BQ47,6,FALSE)</f>
        <v>0</v>
      </c>
      <c r="CM45" s="28" t="str">
        <f>IF(AND(CJ45=CJ46,CK45=CK46,CL46&gt;CL45),CI46,CI45)</f>
        <v>Lourel</v>
      </c>
      <c r="CN45" s="1">
        <f>VLOOKUP(CM45,BI44:BQ47,9,FALSE)</f>
        <v>0</v>
      </c>
      <c r="CO45" s="1">
        <f>VLOOKUP(CM45,BI44:BQ47,8,FALSE)</f>
        <v>0</v>
      </c>
      <c r="CP45" s="1">
        <f>VLOOKUP(CM45,BI44:BQ47,6,FALSE)</f>
        <v>0</v>
      </c>
      <c r="CQ45" s="12" t="str">
        <f>CM45</f>
        <v>Lourel</v>
      </c>
      <c r="CR45" s="25">
        <f>VLOOKUP(CQ45,$X$44:$AF$47,2,FALSE)</f>
        <v>0</v>
      </c>
      <c r="CS45" s="26">
        <f>VLOOKUP(CQ45,$X$44:$AF$47,3,FALSE)</f>
        <v>0</v>
      </c>
      <c r="CT45" s="26">
        <f>VLOOKUP(CQ45,$X$44:$AF$47,4,FALSE)</f>
        <v>0</v>
      </c>
      <c r="CU45" s="26">
        <f>VLOOKUP(CQ45,$X$44:$AF$47,5,FALSE)</f>
        <v>0</v>
      </c>
      <c r="CV45" s="26">
        <f>VLOOKUP(CQ45,$X$44:$AF$47,6,FALSE)</f>
        <v>0</v>
      </c>
      <c r="CW45" s="26">
        <f>VLOOKUP(CQ45,$X$44:$AF$47,7,FALSE)</f>
        <v>0</v>
      </c>
      <c r="CX45" s="26">
        <f>VLOOKUP(CQ45,$X$44:$AF$47,8,FALSE)</f>
        <v>0</v>
      </c>
      <c r="CY45" s="26">
        <f>VLOOKUP(CQ45,$X$44:$AF$47,9,FALSE)</f>
        <v>0</v>
      </c>
      <c r="DA45" s="1" t="str">
        <f>IF(ISNA(VLOOKUP(CQ45,K$6:L$25,1,FALSE))=TRUE,CM47,VLOOKUP(CQ45,K$6:L$25,1,FALSE))</f>
        <v>Trajouce</v>
      </c>
      <c r="DB45" s="1" t="str">
        <f>IF(ISNA(VLOOKUP(CQ45,K$6:L$25,2,FALSE))=TRUE,CM47,VLOOKUP(CQ45,K$6:L$25,2,FALSE))</f>
        <v>Trajouce</v>
      </c>
      <c r="DD45" s="1" t="str">
        <f>IF(DD44=CM45,CM44,IF(AND(CR46=CR45,CY46=CY45,DA46=CM46,DB46=CM45),DA46,CM45))</f>
        <v>Lourel</v>
      </c>
      <c r="DE45" s="25">
        <f>VLOOKUP(DD45,$X$44:$AF$47,2,FALSE)</f>
        <v>0</v>
      </c>
      <c r="DF45" s="26">
        <f>VLOOKUP(DD45,$X$44:$AF$47,3,FALSE)</f>
        <v>0</v>
      </c>
      <c r="DG45" s="26">
        <f>VLOOKUP(DD45,$X$44:$AF$47,4,FALSE)</f>
        <v>0</v>
      </c>
      <c r="DH45" s="26">
        <f>VLOOKUP(DD45,$X$44:$AF$47,5,FALSE)</f>
        <v>0</v>
      </c>
      <c r="DI45" s="26">
        <f>VLOOKUP(DD45,$X$44:$AF$47,6,FALSE)</f>
        <v>0</v>
      </c>
      <c r="DJ45" s="26">
        <f>VLOOKUP(DD45,$X$44:$AF$47,7,FALSE)</f>
        <v>0</v>
      </c>
      <c r="DK45" s="26">
        <f>VLOOKUP(DD45,$X$44:$AF$47,8,FALSE)</f>
        <v>0</v>
      </c>
      <c r="DL45" s="26">
        <f>VLOOKUP(DD45,$X$44:$AF$47,9,FALSE)</f>
        <v>0</v>
      </c>
    </row>
    <row r="46" spans="2:116" ht="22.5" customHeight="1" x14ac:dyDescent="0.3">
      <c r="B46" s="156">
        <v>29</v>
      </c>
      <c r="C46" s="157">
        <v>46191</v>
      </c>
      <c r="D46" s="158">
        <v>0.80208333333333337</v>
      </c>
      <c r="E46" s="159" t="s">
        <v>87</v>
      </c>
      <c r="F46" s="160"/>
      <c r="G46" s="160"/>
      <c r="H46" s="161" t="s">
        <v>88</v>
      </c>
      <c r="I46" s="162" t="s">
        <v>83</v>
      </c>
      <c r="J46" s="163"/>
      <c r="N46" s="78"/>
      <c r="X46" s="13" t="s">
        <v>70</v>
      </c>
      <c r="Y46" s="14">
        <f>DCOUNT($E$5:$F$29,$F$5,$Z48:$Z49)+DCOUNT($G$5:$H$29,$G$5,$Z48:$Z49)</f>
        <v>0</v>
      </c>
      <c r="Z46" s="14">
        <f>COUNTIF($K$6:$K$35,Z49)</f>
        <v>0</v>
      </c>
      <c r="AA46" s="14">
        <f>Y46-Z46-AB46</f>
        <v>0</v>
      </c>
      <c r="AB46" s="14">
        <f>COUNTIF($L$6:$L$35,Z49)</f>
        <v>0</v>
      </c>
      <c r="AC46" s="14">
        <f>DSUM($E$5:$F$29,$F$5,$Z48:$Z49)+DSUM($G$5:$H$29,$G$5,$Z48:$Z49)</f>
        <v>0</v>
      </c>
      <c r="AD46" s="14">
        <f>DSUM($E$5:$G$29,$G$5,$Z48:$Z49)+DSUM($F$5:$H$29,$F$5,$Z48:$Z49)</f>
        <v>0</v>
      </c>
      <c r="AE46" s="14">
        <f>AC46-AD46</f>
        <v>0</v>
      </c>
      <c r="AF46" s="15">
        <f>Z46*3+AA46*1</f>
        <v>0</v>
      </c>
      <c r="AH46" s="30" t="str">
        <f>X46</f>
        <v>Algueirão</v>
      </c>
      <c r="AI46" s="31">
        <f>AF46</f>
        <v>0</v>
      </c>
      <c r="AJ46" s="9" t="str">
        <f>AH46</f>
        <v>Algueirão</v>
      </c>
      <c r="AK46" s="31">
        <f>VLOOKUP(AJ46,X44:AF47,9,FALSE)</f>
        <v>0</v>
      </c>
      <c r="AL46" s="29" t="str">
        <f>IF(AK46&lt;=AK44,AJ46,AJ44)</f>
        <v>Algueirão</v>
      </c>
      <c r="AM46" s="31">
        <f>VLOOKUP(AL46,X44:AF47,9,FALSE)</f>
        <v>0</v>
      </c>
      <c r="AN46" s="9" t="str">
        <f>AL46</f>
        <v>Algueirão</v>
      </c>
      <c r="AO46" s="31">
        <f>VLOOKUP(AN46,X44:AF47,9,FALSE)</f>
        <v>0</v>
      </c>
      <c r="AP46" s="29" t="str">
        <f>IF(AO46&lt;=AO45,AN46,AN45)</f>
        <v>Algueirão</v>
      </c>
      <c r="AQ46" s="31">
        <f>VLOOKUP(AP46,X44:AF47,9,FALSE)</f>
        <v>0</v>
      </c>
      <c r="AR46" s="9" t="str">
        <f>AP46</f>
        <v>Algueirão</v>
      </c>
      <c r="AS46" s="31">
        <f>VLOOKUP(AR46,X44:AF47,9,FALSE)</f>
        <v>0</v>
      </c>
      <c r="AT46" s="29" t="str">
        <f>IF(AS46&gt;=AS47,AR46,AR47)</f>
        <v>Algueirão</v>
      </c>
      <c r="AU46" s="37">
        <f>VLOOKUP(AT46,X44:AF47,9,FALSE)</f>
        <v>0</v>
      </c>
      <c r="AV46" s="33" t="str">
        <f>AT46</f>
        <v>Algueirão</v>
      </c>
      <c r="AW46" s="34">
        <f>AU46</f>
        <v>0</v>
      </c>
      <c r="AX46" s="31">
        <f>VLOOKUP(AV46,X44:AF47,8,FALSE)</f>
        <v>0</v>
      </c>
      <c r="AY46" s="9" t="str">
        <f>AV46</f>
        <v>Algueirão</v>
      </c>
      <c r="AZ46" s="31">
        <f>VLOOKUP(AY46,X44:AF47,9,FALSE)</f>
        <v>0</v>
      </c>
      <c r="BA46" s="31">
        <f>VLOOKUP(AY46,X44:AF47,8,FALSE)</f>
        <v>0</v>
      </c>
      <c r="BB46" s="29" t="str">
        <f>IF(AND(AZ45=AZ46,BA46&gt;BA45),AY45,AY46)</f>
        <v>Algueirão</v>
      </c>
      <c r="BC46" s="31">
        <f>VLOOKUP(BB46,X44:AF47,9,FALSE)</f>
        <v>0</v>
      </c>
      <c r="BD46" s="31">
        <f>VLOOKUP(BB46,X44:AF47,8,FALSE)</f>
        <v>0</v>
      </c>
      <c r="BE46" s="29" t="str">
        <f>IF(AND(BC46=BC47,BD47&gt;BD46),BB47,BB46)</f>
        <v>Algueirão</v>
      </c>
      <c r="BF46" s="35">
        <f>BC46</f>
        <v>0</v>
      </c>
      <c r="BG46" s="36" t="str">
        <f>BE46</f>
        <v>Algueirão</v>
      </c>
      <c r="BI46" s="12" t="str">
        <f>BG46</f>
        <v>Algueirão</v>
      </c>
      <c r="BJ46" s="25">
        <f>VLOOKUP(BI46,X44:AF47,2,FALSE)</f>
        <v>0</v>
      </c>
      <c r="BK46" s="26">
        <f>VLOOKUP(BI46,X44:AF47,3,FALSE)</f>
        <v>0</v>
      </c>
      <c r="BL46" s="26">
        <f>VLOOKUP(BI46,X44:AF47,4,FALSE)</f>
        <v>0</v>
      </c>
      <c r="BM46" s="26">
        <f>VLOOKUP(BI46,X44:AF47,5,FALSE)</f>
        <v>0</v>
      </c>
      <c r="BN46" s="26">
        <f>VLOOKUP(BI46,X44:AF47,6,FALSE)</f>
        <v>0</v>
      </c>
      <c r="BO46" s="26">
        <f>VLOOKUP(BI46,X44:AF47,7,FALSE)</f>
        <v>0</v>
      </c>
      <c r="BP46" s="26">
        <f>VLOOKUP(BI46,X44:AF47,8,FALSE)</f>
        <v>0</v>
      </c>
      <c r="BQ46" s="26">
        <f>VLOOKUP(BI46,X44:AF47,9,FALSE)</f>
        <v>0</v>
      </c>
      <c r="BR46" s="1" t="str">
        <f>BI46</f>
        <v>Algueirão</v>
      </c>
      <c r="BS46" s="1">
        <f>VLOOKUP(BR46,BI44:BQ47,9,FALSE)</f>
        <v>0</v>
      </c>
      <c r="BT46" s="1">
        <f>VLOOKUP(BR46,BI44:BQ47,8,FALSE)</f>
        <v>0</v>
      </c>
      <c r="BU46" s="28" t="str">
        <f>IF(AND(BS46=BS47,BT47&gt;BT46),BR47,BR46)</f>
        <v>Algueirão</v>
      </c>
      <c r="BV46" s="28">
        <f>VLOOKUP(BU46,BI44:BQ47,9,FALSE)</f>
        <v>0</v>
      </c>
      <c r="BW46" s="28">
        <f>VLOOKUP(BU46,BI44:BQ47,8,FALSE)</f>
        <v>0</v>
      </c>
      <c r="BX46" s="27" t="str">
        <f>IF(AND(BV44=BV46,BW46&gt;BW44),BU44,BU46)</f>
        <v>Algueirão</v>
      </c>
      <c r="BY46" s="1">
        <f>VLOOKUP(BX46,BI44:BQ47,9,FALSE)</f>
        <v>0</v>
      </c>
      <c r="BZ46" s="11">
        <f>VLOOKUP(BX46,BI44:BQ47,8,FALSE)</f>
        <v>0</v>
      </c>
      <c r="CA46" s="1" t="str">
        <f>IF(AND(BY45=BY46,BZ46&gt;BZ45),BX45,BX46)</f>
        <v>Algueirão</v>
      </c>
      <c r="CB46" s="1">
        <f>VLOOKUP(CA46,BI44:BQ47,9,FALSE)</f>
        <v>0</v>
      </c>
      <c r="CC46" s="1">
        <f>VLOOKUP(CA46,BI44:BQ47,8,FALSE)</f>
        <v>0</v>
      </c>
      <c r="CD46" s="11">
        <f>VLOOKUP(CA46,BI44:BQ47,6,FALSE)</f>
        <v>0</v>
      </c>
      <c r="CE46" s="28" t="str">
        <f>IF(AND(CB46=CB47,CC46=CC47,CD47&gt;CD46),CA47,CA46)</f>
        <v>Algueirão</v>
      </c>
      <c r="CF46" s="1">
        <f>VLOOKUP(CE46,BI44:BQ47,9,FALSE)</f>
        <v>0</v>
      </c>
      <c r="CG46" s="1">
        <f>VLOOKUP(CE46,BI44:BQ47,8,FALSE)</f>
        <v>0</v>
      </c>
      <c r="CH46" s="1">
        <f>VLOOKUP(CE46,BI44:BQ47,6,FALSE)</f>
        <v>0</v>
      </c>
      <c r="CI46" s="27" t="str">
        <f>IF(AND(CF44=CF46,CG44=CG46,CH46&gt;CH44),CE44,CE46)</f>
        <v>Algueirão</v>
      </c>
      <c r="CJ46" s="1">
        <f>VLOOKUP(CI46,BI44:BQ47,9,FALSE)</f>
        <v>0</v>
      </c>
      <c r="CK46" s="1">
        <f>VLOOKUP(CI46,BI44:BQ47,8,FALSE)</f>
        <v>0</v>
      </c>
      <c r="CL46" s="1">
        <f>VLOOKUP(CI46,BI44:BQ47,6,FALSE)</f>
        <v>0</v>
      </c>
      <c r="CM46" s="28" t="str">
        <f>IF(AND(CJ45=CJ46,CK45=CK46,CL46&gt;CL45),CI45,CI46)</f>
        <v>Algueirão</v>
      </c>
      <c r="CN46" s="1">
        <f>VLOOKUP(CM46,BI44:BQ47,9,FALSE)</f>
        <v>0</v>
      </c>
      <c r="CO46" s="1">
        <f>VLOOKUP(CM46,BI44:BQ47,8,FALSE)</f>
        <v>0</v>
      </c>
      <c r="CP46" s="1">
        <f>VLOOKUP(CM46,BI44:BQ47,6,FALSE)</f>
        <v>0</v>
      </c>
      <c r="CQ46" s="12" t="str">
        <f>CM46</f>
        <v>Algueirão</v>
      </c>
      <c r="CR46" s="25">
        <f>VLOOKUP(CQ46,$X$44:$AF$47,2,FALSE)</f>
        <v>0</v>
      </c>
      <c r="CS46" s="26">
        <f>VLOOKUP(CQ46,$X$44:$AF$47,3,FALSE)</f>
        <v>0</v>
      </c>
      <c r="CT46" s="26">
        <f>VLOOKUP(CQ46,$X$44:$AF$47,4,FALSE)</f>
        <v>0</v>
      </c>
      <c r="CU46" s="26">
        <f>VLOOKUP(CQ46,$X$44:$AF$47,5,FALSE)</f>
        <v>0</v>
      </c>
      <c r="CV46" s="26">
        <f>VLOOKUP(CQ46,$X$44:$AF$47,6,FALSE)</f>
        <v>0</v>
      </c>
      <c r="CW46" s="26">
        <f>VLOOKUP(CQ46,$X$44:$AF$47,7,FALSE)</f>
        <v>0</v>
      </c>
      <c r="CX46" s="26">
        <f>VLOOKUP(CQ46,$X$44:$AF$47,8,FALSE)</f>
        <v>0</v>
      </c>
      <c r="CY46" s="26">
        <f>VLOOKUP(CQ46,$X$44:$AF$47,9,FALSE)</f>
        <v>0</v>
      </c>
      <c r="DA46" s="1" t="str">
        <f>IF(ISNA(VLOOKUP(CQ46,K$6:L$25,1,FALSE))=TRUE,CM47,VLOOKUP(CQ46,K$6:L$25,1,FALSE))</f>
        <v>Trajouce</v>
      </c>
      <c r="DB46" s="1" t="str">
        <f>IF(ISNA(VLOOKUP(CQ46,K$6:L$25,2,FALSE))=TRUE,CM47,VLOOKUP(CQ46,K$6:L$25,2,FALSE))</f>
        <v>Trajouce</v>
      </c>
      <c r="DD46" s="1" t="str">
        <f>IF(DD45=CM46,CM45,IF(AND(CR47=CR46,CY47=CY46,DA47=CM47,DB47=CM46),DA47,CM46))</f>
        <v>Algueirão</v>
      </c>
      <c r="DE46" s="25">
        <f>VLOOKUP(DD46,$X$44:$AF$47,2,FALSE)</f>
        <v>0</v>
      </c>
      <c r="DF46" s="26">
        <f>VLOOKUP(DD46,$X$44:$AF$47,3,FALSE)</f>
        <v>0</v>
      </c>
      <c r="DG46" s="26">
        <f>VLOOKUP(DD46,$X$44:$AF$47,4,FALSE)</f>
        <v>0</v>
      </c>
      <c r="DH46" s="26">
        <f>VLOOKUP(DD46,$X$44:$AF$47,5,FALSE)</f>
        <v>0</v>
      </c>
      <c r="DI46" s="26">
        <f>VLOOKUP(DD46,$X$44:$AF$47,6,FALSE)</f>
        <v>0</v>
      </c>
      <c r="DJ46" s="26">
        <f>VLOOKUP(DD46,$X$44:$AF$47,7,FALSE)</f>
        <v>0</v>
      </c>
      <c r="DK46" s="26">
        <f>VLOOKUP(DD46,$X$44:$AF$47,8,FALSE)</f>
        <v>0</v>
      </c>
      <c r="DL46" s="26">
        <f>VLOOKUP(DD46,$X$44:$AF$47,9,FALSE)</f>
        <v>0</v>
      </c>
    </row>
    <row r="47" spans="2:116" ht="22.5" customHeight="1" x14ac:dyDescent="0.3">
      <c r="B47" s="156">
        <v>30</v>
      </c>
      <c r="C47" s="157">
        <v>46191</v>
      </c>
      <c r="D47" s="158">
        <v>0.80208333333333337</v>
      </c>
      <c r="E47" s="164" t="s">
        <v>89</v>
      </c>
      <c r="F47" s="165"/>
      <c r="G47" s="165"/>
      <c r="H47" s="166" t="s">
        <v>90</v>
      </c>
      <c r="I47" s="162" t="s">
        <v>84</v>
      </c>
      <c r="J47" s="163"/>
      <c r="K47" s="5" t="str">
        <f>IF(F38&lt;&gt;"",IF(F38&gt;G38,E38,IF(G38&gt;F38,H38,"Empate")),"")</f>
        <v/>
      </c>
      <c r="L47" s="5" t="str">
        <f>IF(F38&lt;&gt;"",IF(F38&lt;G38,E38,IF(G38&lt;F38,H38,"Empate")),"")</f>
        <v/>
      </c>
      <c r="N47" s="78"/>
      <c r="X47" s="4" t="s">
        <v>71</v>
      </c>
      <c r="Y47" s="38">
        <f>DCOUNT($E$5:$F$29,$F$5,$AA48:$AA49)+DCOUNT($G$5:$H$29,$G$5,$AA48:$AA49)</f>
        <v>0</v>
      </c>
      <c r="Z47" s="38">
        <f>COUNTIF($K$6:$K$35,AA49)</f>
        <v>0</v>
      </c>
      <c r="AA47" s="38">
        <f>Y47-Z47-AB47</f>
        <v>0</v>
      </c>
      <c r="AB47" s="38">
        <f>COUNTIF($L$6:$L$35,AA49)</f>
        <v>0</v>
      </c>
      <c r="AC47" s="38">
        <f>DSUM($E$5:$F$29,$F$5,$AA48:$AA49)+DSUM($G$5:$H$29,$G$5,$AA48:$AA49)</f>
        <v>0</v>
      </c>
      <c r="AD47" s="38">
        <f>DSUM($E$5:$G$29,$G$5,$AA48:$AA49)+DSUM($F$5:$H$29,$F$5,$AA48:$AA49)</f>
        <v>0</v>
      </c>
      <c r="AE47" s="38">
        <f>AC47-AD47</f>
        <v>0</v>
      </c>
      <c r="AF47" s="39">
        <f>Z47*3+AA47*1</f>
        <v>0</v>
      </c>
      <c r="AH47" s="40" t="str">
        <f>X47</f>
        <v>Trajouce</v>
      </c>
      <c r="AI47" s="41">
        <f>AF47</f>
        <v>0</v>
      </c>
      <c r="AJ47" s="42" t="str">
        <f>AH47</f>
        <v>Trajouce</v>
      </c>
      <c r="AK47" s="41">
        <f>VLOOKUP(AJ47,X44:AF47,9,FALSE)</f>
        <v>0</v>
      </c>
      <c r="AL47" s="42" t="str">
        <f>AJ47</f>
        <v>Trajouce</v>
      </c>
      <c r="AM47" s="41">
        <f>VLOOKUP(AL47,X44:AF47,9,FALSE)</f>
        <v>0</v>
      </c>
      <c r="AN47" s="43" t="str">
        <f>IF(AM47&lt;=AM44,AL47,AL44)</f>
        <v>Trajouce</v>
      </c>
      <c r="AO47" s="41">
        <f>VLOOKUP(AN47,X44:AF47,9,FALSE)</f>
        <v>0</v>
      </c>
      <c r="AP47" s="42" t="str">
        <f>AN47</f>
        <v>Trajouce</v>
      </c>
      <c r="AQ47" s="41">
        <f>VLOOKUP(AP47,X44:AF47,9,FALSE)</f>
        <v>0</v>
      </c>
      <c r="AR47" s="43" t="str">
        <f>IF(AQ47&lt;=AQ45,AP47,AP45)</f>
        <v>Trajouce</v>
      </c>
      <c r="AS47" s="41">
        <f>VLOOKUP(AR47,X44:AF47,9,FALSE)</f>
        <v>0</v>
      </c>
      <c r="AT47" s="43" t="str">
        <f>IF(AS47&lt;=AS46,AR47,AR46)</f>
        <v>Trajouce</v>
      </c>
      <c r="AU47" s="44">
        <f>VLOOKUP(AT47,X44:AF47,9,FALSE)</f>
        <v>0</v>
      </c>
      <c r="AV47" s="45" t="str">
        <f>AT47</f>
        <v>Trajouce</v>
      </c>
      <c r="AW47" s="46">
        <f>AU47</f>
        <v>0</v>
      </c>
      <c r="AX47" s="41">
        <f>VLOOKUP(AV47,X44:AF47,8,FALSE)</f>
        <v>0</v>
      </c>
      <c r="AY47" s="42" t="str">
        <f>AV47</f>
        <v>Trajouce</v>
      </c>
      <c r="AZ47" s="41">
        <f>VLOOKUP(AY47,X44:AF47,9,FALSE)</f>
        <v>0</v>
      </c>
      <c r="BA47" s="41">
        <f>VLOOKUP(AY47,X44:AF47,8,FALSE)</f>
        <v>0</v>
      </c>
      <c r="BB47" s="42" t="str">
        <f>AY47</f>
        <v>Trajouce</v>
      </c>
      <c r="BC47" s="41">
        <f>VLOOKUP(BB47,X44:AF47,9,FALSE)</f>
        <v>0</v>
      </c>
      <c r="BD47" s="41">
        <f>VLOOKUP(BB47,X44:AF47,8,FALSE)</f>
        <v>0</v>
      </c>
      <c r="BE47" s="43" t="str">
        <f>IF(AND(BC46=BC47,BD47&gt;BD46),BB46,BB47)</f>
        <v>Trajouce</v>
      </c>
      <c r="BF47" s="47">
        <f>VLOOKUP(BE47,X44:AF47,9,FALSE)</f>
        <v>0</v>
      </c>
      <c r="BG47" s="48" t="str">
        <f>BE47</f>
        <v>Trajouce</v>
      </c>
      <c r="BI47" s="12" t="str">
        <f>BG47</f>
        <v>Trajouce</v>
      </c>
      <c r="BJ47" s="25">
        <f>VLOOKUP(BI47,X44:AF47,2,FALSE)</f>
        <v>0</v>
      </c>
      <c r="BK47" s="26">
        <f>VLOOKUP(BI47,X44:AF47,3,FALSE)</f>
        <v>0</v>
      </c>
      <c r="BL47" s="26">
        <f>VLOOKUP(BI47,X44:AF47,4,FALSE)</f>
        <v>0</v>
      </c>
      <c r="BM47" s="26">
        <f>VLOOKUP(BI47,X44:AF47,5,FALSE)</f>
        <v>0</v>
      </c>
      <c r="BN47" s="26">
        <f>VLOOKUP(BI47,X44:AF47,6,FALSE)</f>
        <v>0</v>
      </c>
      <c r="BO47" s="26">
        <f>VLOOKUP(BI47,X44:AF47,7,FALSE)</f>
        <v>0</v>
      </c>
      <c r="BP47" s="26">
        <f>VLOOKUP(BI47,X44:AF47,8,FALSE)</f>
        <v>0</v>
      </c>
      <c r="BQ47" s="26">
        <f>VLOOKUP(BI47,X44:AF47,9,FALSE)</f>
        <v>0</v>
      </c>
      <c r="BR47" s="1" t="str">
        <f>BI47</f>
        <v>Trajouce</v>
      </c>
      <c r="BS47" s="1">
        <f>VLOOKUP(BR47,BI44:BQ47,9,FALSE)</f>
        <v>0</v>
      </c>
      <c r="BT47" s="1">
        <f>VLOOKUP(BR47,BI44:BQ47,8,FALSE)</f>
        <v>0</v>
      </c>
      <c r="BU47" s="28" t="str">
        <f>IF(AND(BS46=BS47,BT47&gt;BT46),BR46,BR47)</f>
        <v>Trajouce</v>
      </c>
      <c r="BV47" s="28">
        <f>VLOOKUP(BU47,BI44:BQ47,9,FALSE)</f>
        <v>0</v>
      </c>
      <c r="BW47" s="28">
        <f>VLOOKUP(BU47,BI44:BQ47,8,FALSE)</f>
        <v>0</v>
      </c>
      <c r="BX47" s="28" t="str">
        <f>IF(AND(BV45=BV47,BW47&gt;BW45),BU45,BU47)</f>
        <v>Trajouce</v>
      </c>
      <c r="BY47" s="1">
        <f>VLOOKUP(BX47,BI44:BQ47,9,FALSE)</f>
        <v>0</v>
      </c>
      <c r="BZ47" s="11">
        <f>VLOOKUP(BX47,BI44:BQ47,8,FALSE)</f>
        <v>0</v>
      </c>
      <c r="CA47" s="29" t="str">
        <f>IF(AND(BY44=BY47,BZ47&gt;BZ44),BX44,BX47)</f>
        <v>Trajouce</v>
      </c>
      <c r="CB47" s="1">
        <f>VLOOKUP(CA47,BI44:BQ47,9,FALSE)</f>
        <v>0</v>
      </c>
      <c r="CC47" s="1">
        <f>VLOOKUP(CA47,BI44:BQ47,8,FALSE)</f>
        <v>0</v>
      </c>
      <c r="CD47" s="11">
        <f>VLOOKUP(CA47,BI44:BQ47,6,FALSE)</f>
        <v>0</v>
      </c>
      <c r="CE47" s="28" t="str">
        <f>IF(AND(CB46=CB47,CC46=CC47,CD47&gt;CD46),CA46,CA47)</f>
        <v>Trajouce</v>
      </c>
      <c r="CF47" s="1">
        <f>VLOOKUP(CE47,BI44:BQ47,9,FALSE)</f>
        <v>0</v>
      </c>
      <c r="CG47" s="1">
        <f>VLOOKUP(CE47,BI44:BQ47,8,FALSE)</f>
        <v>0</v>
      </c>
      <c r="CH47" s="1">
        <f>VLOOKUP(CE47,BI44:BQ47,6,FALSE)</f>
        <v>0</v>
      </c>
      <c r="CI47" s="28" t="str">
        <f>IF(AND(CF45=CF47,CG45=CG47,CH47&gt;CH45),CE45,CE47)</f>
        <v>Trajouce</v>
      </c>
      <c r="CJ47" s="1">
        <f>VLOOKUP(CI47,BI44:BQ47,9,FALSE)</f>
        <v>0</v>
      </c>
      <c r="CK47" s="1">
        <f>VLOOKUP(CI47,BI44:BQ47,8,FALSE)</f>
        <v>0</v>
      </c>
      <c r="CL47" s="1">
        <f>VLOOKUP(CI47,BI44:BQ47,6,FALSE)</f>
        <v>0</v>
      </c>
      <c r="CM47" s="27" t="str">
        <f>IF(AND(CJ44=CJ47,CK44=CK47,CL47&gt;CL44),CI44,CI47)</f>
        <v>Trajouce</v>
      </c>
      <c r="CN47" s="1">
        <f>VLOOKUP(CM47,BI44:BQ47,9,FALSE)</f>
        <v>0</v>
      </c>
      <c r="CO47" s="1">
        <f>VLOOKUP(CM47,BI44:BQ47,8,FALSE)</f>
        <v>0</v>
      </c>
      <c r="CP47" s="1">
        <f>VLOOKUP(CM47,BI44:BQ47,6,FALSE)</f>
        <v>0</v>
      </c>
      <c r="CQ47" s="12" t="str">
        <f>CM47</f>
        <v>Trajouce</v>
      </c>
      <c r="CR47" s="25">
        <f>VLOOKUP(CQ47,$X$44:$AF$47,2,FALSE)</f>
        <v>0</v>
      </c>
      <c r="CS47" s="26">
        <f>VLOOKUP(CQ47,$X$44:$AF$47,3,FALSE)</f>
        <v>0</v>
      </c>
      <c r="CT47" s="26">
        <f>VLOOKUP(CQ47,$X$44:$AF$47,4,FALSE)</f>
        <v>0</v>
      </c>
      <c r="CU47" s="26">
        <f>VLOOKUP(CQ47,$X$44:$AF$47,5,FALSE)</f>
        <v>0</v>
      </c>
      <c r="CV47" s="26">
        <f>VLOOKUP(CQ47,$X$44:$AF$47,6,FALSE)</f>
        <v>0</v>
      </c>
      <c r="CW47" s="26">
        <f>VLOOKUP(CQ47,$X$44:$AF$47,7,FALSE)</f>
        <v>0</v>
      </c>
      <c r="CX47" s="26">
        <f>VLOOKUP(CQ47,$X$44:$AF$47,8,FALSE)</f>
        <v>0</v>
      </c>
      <c r="CY47" s="26">
        <f>VLOOKUP(CQ47,$X$44:$AF$47,9,FALSE)</f>
        <v>0</v>
      </c>
      <c r="DA47" s="1" t="str">
        <f>IF(ISNA(VLOOKUP(CQ47,K$6:L$25,1,FALSE))=TRUE,CM47,VLOOKUP(CQ47,K$6:L$25,1,FALSE))</f>
        <v>Trajouce</v>
      </c>
      <c r="DB47" s="1" t="str">
        <f>IF(ISNA(VLOOKUP(CQ47,K$6:L$25,2,FALSE))=TRUE,CM47,VLOOKUP(CQ47,K$6:L$25,2,FALSE))</f>
        <v>Trajouce</v>
      </c>
      <c r="DD47" s="1" t="str">
        <f>IF(DD46=CM47,CM46,IF(AND(CR48=CR47,CY48=CY47,DA48=CM48,DB48=CM47),DA48,CM47))</f>
        <v>Trajouce</v>
      </c>
      <c r="DE47" s="25">
        <f>VLOOKUP(DD47,$X$44:$AF$47,2,FALSE)</f>
        <v>0</v>
      </c>
      <c r="DF47" s="26">
        <f>VLOOKUP(DD47,$X$44:$AF$47,3,FALSE)</f>
        <v>0</v>
      </c>
      <c r="DG47" s="26">
        <f>VLOOKUP(DD47,$X$44:$AF$47,4,FALSE)</f>
        <v>0</v>
      </c>
      <c r="DH47" s="26">
        <f>VLOOKUP(DD47,$X$44:$AF$47,5,FALSE)</f>
        <v>0</v>
      </c>
      <c r="DI47" s="26">
        <f>VLOOKUP(DD47,$X$44:$AF$47,6,FALSE)</f>
        <v>0</v>
      </c>
      <c r="DJ47" s="26">
        <f>VLOOKUP(DD47,$X$44:$AF$47,7,FALSE)</f>
        <v>0</v>
      </c>
      <c r="DK47" s="26">
        <f>VLOOKUP(DD47,$X$44:$AF$47,8,FALSE)</f>
        <v>0</v>
      </c>
      <c r="DL47" s="26">
        <f>VLOOKUP(DD47,$X$44:$AF$47,9,FALSE)</f>
        <v>0</v>
      </c>
    </row>
    <row r="48" spans="2:116" ht="22.5" customHeight="1" x14ac:dyDescent="0.3">
      <c r="B48" s="156">
        <v>31</v>
      </c>
      <c r="C48" s="157">
        <v>46191</v>
      </c>
      <c r="D48" s="158">
        <v>0.80208333333333337</v>
      </c>
      <c r="E48" s="164" t="s">
        <v>92</v>
      </c>
      <c r="F48" s="165"/>
      <c r="G48" s="165"/>
      <c r="H48" s="166" t="s">
        <v>93</v>
      </c>
      <c r="I48" s="162" t="s">
        <v>141</v>
      </c>
      <c r="J48" s="163"/>
      <c r="K48" s="5" t="str">
        <f>IF(F39&lt;&gt;"",IF(F39&gt;G39,E39,IF(G39&gt;F39,H39,"Empate")),"")</f>
        <v/>
      </c>
      <c r="L48" s="5" t="str">
        <f>IF(F39&lt;&gt;"",IF(F39&lt;G39,E39,IF(G39&lt;F39,H39,"Empate")),"")</f>
        <v/>
      </c>
      <c r="N48" s="78"/>
      <c r="X48" s="49" t="s">
        <v>75</v>
      </c>
      <c r="Y48" s="49" t="s">
        <v>75</v>
      </c>
      <c r="Z48" s="49" t="s">
        <v>75</v>
      </c>
      <c r="AA48" s="49" t="s">
        <v>75</v>
      </c>
      <c r="AB48" s="14"/>
      <c r="AC48" s="14"/>
      <c r="AD48" s="14"/>
      <c r="AE48" s="14"/>
      <c r="AF48" s="14"/>
      <c r="BG48"/>
    </row>
    <row r="49" spans="2:27" ht="22.5" customHeight="1" x14ac:dyDescent="0.3">
      <c r="B49" s="156">
        <v>32</v>
      </c>
      <c r="C49" s="157">
        <v>46191</v>
      </c>
      <c r="D49" s="158">
        <v>0.80208333333333337</v>
      </c>
      <c r="E49" s="164" t="s">
        <v>95</v>
      </c>
      <c r="F49" s="165"/>
      <c r="G49" s="165"/>
      <c r="H49" s="167" t="s">
        <v>96</v>
      </c>
      <c r="I49" s="162" t="s">
        <v>80</v>
      </c>
      <c r="J49" s="163"/>
      <c r="N49" s="78"/>
      <c r="X49" s="1" t="s">
        <v>68</v>
      </c>
      <c r="Y49" s="1" t="s">
        <v>69</v>
      </c>
      <c r="Z49" s="1" t="s">
        <v>70</v>
      </c>
      <c r="AA49" s="1" t="s">
        <v>71</v>
      </c>
    </row>
    <row r="50" spans="2:27" ht="22.5" customHeight="1" x14ac:dyDescent="0.3">
      <c r="B50" s="213" t="s">
        <v>15</v>
      </c>
      <c r="C50" s="214"/>
      <c r="D50" s="214"/>
      <c r="E50" s="214"/>
      <c r="F50" s="214"/>
      <c r="G50" s="214"/>
      <c r="H50" s="214"/>
      <c r="I50" s="214"/>
      <c r="J50" s="215"/>
      <c r="K50" s="5" t="str">
        <f>IF(F41&lt;&gt;"",IF(F41&gt;G41,E41,IF(G41&gt;F41,H41,"Empate")),"")</f>
        <v/>
      </c>
      <c r="L50" s="5" t="str">
        <f>IF(F41&lt;&gt;"",IF(F41&lt;G41,E41,IF(G41&lt;F41,H41,"Empate")),"")</f>
        <v/>
      </c>
      <c r="N50" s="78"/>
    </row>
    <row r="51" spans="2:27" ht="22.5" customHeight="1" x14ac:dyDescent="0.3">
      <c r="B51" s="156">
        <v>35</v>
      </c>
      <c r="C51" s="157">
        <v>46192</v>
      </c>
      <c r="D51" s="158">
        <v>0.75</v>
      </c>
      <c r="E51" s="159" t="s">
        <v>98</v>
      </c>
      <c r="F51" s="165"/>
      <c r="G51" s="165"/>
      <c r="H51" s="164" t="s">
        <v>99</v>
      </c>
      <c r="I51" s="162" t="s">
        <v>80</v>
      </c>
      <c r="J51" s="163"/>
      <c r="K51" s="5"/>
      <c r="L51" s="5"/>
      <c r="N51" s="78"/>
    </row>
    <row r="52" spans="2:27" ht="22.5" customHeight="1" x14ac:dyDescent="0.3">
      <c r="B52" s="156">
        <v>36</v>
      </c>
      <c r="C52" s="157">
        <v>46192</v>
      </c>
      <c r="D52" s="158">
        <v>0.75</v>
      </c>
      <c r="E52" s="164" t="s">
        <v>100</v>
      </c>
      <c r="F52" s="165"/>
      <c r="G52" s="165"/>
      <c r="H52" s="164" t="s">
        <v>101</v>
      </c>
      <c r="I52" s="162" t="s">
        <v>65</v>
      </c>
      <c r="J52" s="163"/>
      <c r="K52" s="92"/>
      <c r="L52" s="92"/>
      <c r="N52" s="78"/>
    </row>
    <row r="53" spans="2:27" ht="22.5" customHeight="1" x14ac:dyDescent="0.3">
      <c r="B53" s="213" t="s">
        <v>16</v>
      </c>
      <c r="C53" s="214"/>
      <c r="D53" s="214"/>
      <c r="E53" s="214"/>
      <c r="F53" s="214"/>
      <c r="G53" s="214"/>
      <c r="H53" s="214"/>
      <c r="I53" s="214"/>
      <c r="J53" s="215"/>
      <c r="N53" s="78"/>
    </row>
    <row r="54" spans="2:27" ht="22.5" customHeight="1" x14ac:dyDescent="0.3">
      <c r="B54" s="168">
        <v>37</v>
      </c>
      <c r="C54" s="169">
        <v>46193</v>
      </c>
      <c r="D54" s="170">
        <v>0.375</v>
      </c>
      <c r="E54" s="166" t="s">
        <v>103</v>
      </c>
      <c r="F54" s="171"/>
      <c r="G54" s="171"/>
      <c r="H54" s="164" t="s">
        <v>104</v>
      </c>
      <c r="I54" s="172" t="s">
        <v>80</v>
      </c>
      <c r="J54" s="173"/>
      <c r="N54" s="1"/>
    </row>
    <row r="55" spans="2:27" ht="22.5" customHeight="1" x14ac:dyDescent="0.3">
      <c r="B55" s="86"/>
      <c r="C55" s="87"/>
      <c r="D55" s="87"/>
      <c r="E55" s="88"/>
      <c r="F55" s="155" t="s">
        <v>86</v>
      </c>
      <c r="G55" s="88"/>
      <c r="H55" s="89" t="str">
        <f>IF(F54&lt;&gt;"",IF(F54&gt;G54,E54,IF(G54&gt;F54,H54,"Empate")),"")</f>
        <v/>
      </c>
      <c r="I55" s="88"/>
      <c r="J55" s="90"/>
      <c r="K55" s="5" t="e">
        <f>IF(#REF!&lt;&gt;"",IF(#REF!&gt;#REF!,#REF!,IF(#REF!&gt;#REF!,#REF!,"Empate")),"")</f>
        <v>#REF!</v>
      </c>
      <c r="L55" s="5" t="e">
        <f>IF(#REF!&lt;&gt;"",IF(#REF!&lt;#REF!,#REF!,IF(#REF!&lt;#REF!,#REF!,"Empate")),"")</f>
        <v>#REF!</v>
      </c>
      <c r="N55" s="1"/>
    </row>
    <row r="56" spans="2:27" ht="22.5" customHeight="1" x14ac:dyDescent="0.3">
      <c r="K56" s="5" t="e">
        <f>IF(#REF!&lt;&gt;"",IF(#REF!&gt;#REF!,#REF!,IF(#REF!&gt;#REF!,#REF!,"Empate")),"")</f>
        <v>#REF!</v>
      </c>
      <c r="L56" s="5" t="e">
        <f>IF(#REF!&lt;&gt;"",IF(#REF!&lt;#REF!,#REF!,IF(#REF!&lt;#REF!,#REF!,"Empate")),"")</f>
        <v>#REF!</v>
      </c>
      <c r="N56" s="1"/>
    </row>
    <row r="57" spans="2:27" ht="22.5" hidden="1" customHeight="1" x14ac:dyDescent="0.3">
      <c r="N57" s="1"/>
    </row>
    <row r="58" spans="2:27" ht="22.5" hidden="1" customHeight="1" x14ac:dyDescent="0.3">
      <c r="K58" s="5" t="str">
        <f>IF(F46&lt;&gt;"",IF(F46&gt;G46,E46,IF(G46&gt;F46,H46,"Empate")),"")</f>
        <v/>
      </c>
      <c r="L58" s="5" t="str">
        <f>IF(F46&lt;&gt;"",IF(F46&lt;G46,E46,IF(G46&lt;F46,H46,"Empate")),"")</f>
        <v/>
      </c>
      <c r="N58" s="1"/>
    </row>
    <row r="59" spans="2:27" ht="22.5" hidden="1" customHeight="1" x14ac:dyDescent="0.3">
      <c r="K59" s="5" t="str">
        <f>IF(F47&lt;&gt;"",IF(F47&gt;G47,E47,IF(G47&gt;F47,H47,"Empate")),"")</f>
        <v/>
      </c>
      <c r="L59" s="5" t="str">
        <f>IF(F47&lt;&gt;"",IF(F47&lt;G47,E47,IF(G47&lt;F47,H47,"Empate")),"")</f>
        <v/>
      </c>
      <c r="N59" s="1"/>
    </row>
    <row r="60" spans="2:27" ht="22.5" hidden="1" customHeight="1" x14ac:dyDescent="0.3">
      <c r="K60" s="5" t="str">
        <f>IF(F48&lt;&gt;"",IF(F48&gt;G48,E48,IF(G48&gt;F48,H48,"Empate")),"")</f>
        <v/>
      </c>
      <c r="L60" s="5" t="str">
        <f>IF(F48&lt;&gt;"",IF(F48&lt;G48,E48,IF(G48&lt;F48,H48,"Empate")),"")</f>
        <v/>
      </c>
      <c r="N60" s="1"/>
    </row>
    <row r="61" spans="2:27" ht="22.5" hidden="1" customHeight="1" x14ac:dyDescent="0.3">
      <c r="K61" s="5" t="str">
        <f>IF(F49&lt;&gt;"",IF(F49&gt;G49,E49,IF(G49&gt;F49,H49,"Empate")),"")</f>
        <v/>
      </c>
      <c r="L61" s="5" t="str">
        <f>IF(F49&lt;&gt;"",IF(F49&lt;G49,E49,IF(G49&lt;F49,H49,"Empate")),"")</f>
        <v/>
      </c>
      <c r="N61" s="1"/>
    </row>
    <row r="62" spans="2:27" ht="22.5" hidden="1" customHeight="1" x14ac:dyDescent="0.3">
      <c r="N62" s="1"/>
    </row>
    <row r="63" spans="2:27" ht="22.5" hidden="1" customHeight="1" x14ac:dyDescent="0.3">
      <c r="K63" s="5" t="str">
        <f>IF(F51&lt;&gt;"",IF(F51&gt;G51,E51,IF(G51&gt;F51,H51,"Empate")),"")</f>
        <v/>
      </c>
      <c r="L63" s="5" t="str">
        <f>IF(F51&lt;&gt;"",IF(F51&lt;G51,E51,IF(G51&lt;F51,H51,"Empate")),"")</f>
        <v/>
      </c>
      <c r="N63" s="1"/>
    </row>
    <row r="64" spans="2:27" ht="22.5" hidden="1" customHeight="1" x14ac:dyDescent="0.3">
      <c r="K64" s="5" t="str">
        <f>IF(F52&lt;&gt;"",IF(F52&gt;G52,E52,IF(G52&gt;F52,H52,"Empate")),"")</f>
        <v/>
      </c>
      <c r="L64" s="5" t="str">
        <f>IF(F52&lt;&gt;"",IF(F52&lt;G52,E52,IF(G52&lt;F52,H52,"Empate")),"")</f>
        <v/>
      </c>
      <c r="N64" s="1"/>
    </row>
    <row r="65" spans="11:122" ht="22.5" hidden="1" customHeight="1" x14ac:dyDescent="0.3">
      <c r="N65" s="1"/>
    </row>
    <row r="66" spans="11:122" ht="22.5" hidden="1" customHeight="1" x14ac:dyDescent="0.3">
      <c r="K66" s="5" t="str">
        <f>IF(F54&lt;&gt;"",IF(F54&gt;G54,E54,IF(G54&gt;F54,H54,"Empate")),"")</f>
        <v/>
      </c>
      <c r="L66" s="5" t="str">
        <f>IF(F54&lt;&gt;"",IF(F54&lt;G54,E54,IF(G54&lt;F54,H54,"Empate")),"")</f>
        <v/>
      </c>
      <c r="N66" s="1"/>
    </row>
    <row r="67" spans="11:122" ht="22.5" hidden="1" customHeight="1" x14ac:dyDescent="0.3">
      <c r="K67" s="5"/>
      <c r="L67" s="5"/>
      <c r="N67" s="1"/>
    </row>
    <row r="78" spans="11:122" ht="18" hidden="1" customHeight="1" x14ac:dyDescent="0.3">
      <c r="Z78" s="51" t="s">
        <v>17</v>
      </c>
      <c r="AA78" s="51" t="s">
        <v>18</v>
      </c>
      <c r="AB78" s="51" t="s">
        <v>12</v>
      </c>
      <c r="AC78" s="51" t="s">
        <v>11</v>
      </c>
      <c r="AD78" s="51" t="s">
        <v>3</v>
      </c>
      <c r="AE78" s="51" t="s">
        <v>4</v>
      </c>
      <c r="AF78" s="51" t="s">
        <v>19</v>
      </c>
      <c r="AG78" s="51" t="s">
        <v>20</v>
      </c>
      <c r="CG78" s="10" t="s">
        <v>17</v>
      </c>
      <c r="CH78" s="10" t="s">
        <v>18</v>
      </c>
      <c r="CI78" s="10" t="s">
        <v>12</v>
      </c>
      <c r="CJ78" s="10" t="s">
        <v>11</v>
      </c>
      <c r="CK78" s="10" t="s">
        <v>3</v>
      </c>
      <c r="CL78" s="10" t="s">
        <v>4</v>
      </c>
      <c r="CM78" s="10" t="s">
        <v>19</v>
      </c>
      <c r="CN78" s="10" t="s">
        <v>20</v>
      </c>
      <c r="DK78" s="10" t="s">
        <v>17</v>
      </c>
      <c r="DL78" s="10" t="s">
        <v>18</v>
      </c>
      <c r="DM78" s="10" t="s">
        <v>12</v>
      </c>
      <c r="DN78" s="10" t="s">
        <v>11</v>
      </c>
      <c r="DO78" s="10" t="s">
        <v>3</v>
      </c>
      <c r="DP78" s="10" t="s">
        <v>4</v>
      </c>
      <c r="DQ78" s="10" t="s">
        <v>19</v>
      </c>
      <c r="DR78" s="10" t="s">
        <v>20</v>
      </c>
    </row>
    <row r="79" spans="11:122" ht="18" hidden="1" customHeight="1" x14ac:dyDescent="0.2">
      <c r="X79" s="76" t="s">
        <v>8</v>
      </c>
      <c r="Y79" s="64" t="str">
        <f t="shared" ref="Y79:AG79" si="10">N9</f>
        <v>ESTORIL ÉLITE</v>
      </c>
      <c r="Z79" s="64">
        <f t="shared" si="10"/>
        <v>0</v>
      </c>
      <c r="AA79" s="64">
        <f t="shared" si="10"/>
        <v>0</v>
      </c>
      <c r="AB79" s="64">
        <f t="shared" si="10"/>
        <v>0</v>
      </c>
      <c r="AC79" s="64">
        <f t="shared" si="10"/>
        <v>0</v>
      </c>
      <c r="AD79" s="64">
        <f t="shared" si="10"/>
        <v>0</v>
      </c>
      <c r="AE79" s="64">
        <f t="shared" si="10"/>
        <v>0</v>
      </c>
      <c r="AF79" s="64">
        <f t="shared" si="10"/>
        <v>0</v>
      </c>
      <c r="AG79" s="64">
        <f t="shared" si="10"/>
        <v>0</v>
      </c>
      <c r="AH79" s="1" t="str">
        <f t="shared" ref="AH79:AH84" si="11">Y79</f>
        <v>ESTORIL ÉLITE</v>
      </c>
      <c r="AI79" s="1">
        <f t="shared" ref="AI79:AJ84" si="12">AG79</f>
        <v>0</v>
      </c>
      <c r="AJ79" s="71" t="str">
        <f>IF(AI79&gt;=AI80,AH79,AH80)</f>
        <v>ESTORIL ÉLITE</v>
      </c>
      <c r="AK79" s="31">
        <f t="shared" ref="AK79:AK84" si="13">VLOOKUP(AJ79,$Y$79:$AG$84,9,FALSE)</f>
        <v>0</v>
      </c>
      <c r="AL79" s="70" t="str">
        <f>IF(AK79&gt;=AK81,AJ79,AJ81)</f>
        <v>ESTORIL ÉLITE</v>
      </c>
      <c r="AM79" s="31">
        <f t="shared" ref="AM79:AM84" si="14">VLOOKUP(AL79,$Y$79:$AG$84,9,FALSE)</f>
        <v>0</v>
      </c>
      <c r="AN79" s="70" t="str">
        <f>IF(AM79&gt;=AM82,AL79,AL82)</f>
        <v>ESTORIL ÉLITE</v>
      </c>
      <c r="AO79" s="31">
        <f t="shared" ref="AO79:AO84" si="15">VLOOKUP(AN79,$Y$79:$AG$84,9,FALSE)</f>
        <v>0</v>
      </c>
      <c r="AP79" s="70" t="e">
        <f>IF(AO79&gt;=AO83,AN79,AN83)</f>
        <v>#REF!</v>
      </c>
      <c r="AQ79" s="31" t="e">
        <f t="shared" ref="AQ79:AQ84" si="16">VLOOKUP(AP79,$Y$79:$AG$84,9,FALSE)</f>
        <v>#REF!</v>
      </c>
      <c r="AR79" s="70" t="e">
        <f>IF(AQ79&gt;=AQ84,AP79,AP84)</f>
        <v>#REF!</v>
      </c>
      <c r="AS79" s="31" t="e">
        <f t="shared" ref="AS79:AS84" si="17">VLOOKUP(AR79,$Y$79:$AG$84,9,FALSE)</f>
        <v>#REF!</v>
      </c>
      <c r="BN79" s="72" t="e">
        <f>AR79</f>
        <v>#REF!</v>
      </c>
      <c r="BO79" s="72" t="e">
        <f>AS79</f>
        <v>#REF!</v>
      </c>
      <c r="BP79" s="1" t="e">
        <f t="shared" ref="BP79:BP84" si="18">VLOOKUP(BN79,$Y$79:$AG$84,8,FALSE)</f>
        <v>#REF!</v>
      </c>
      <c r="BQ79" s="70" t="e">
        <f>IF(AND(BO79=BO80,BP80&gt;BP79),BN80,BN79)</f>
        <v>#REF!</v>
      </c>
      <c r="CD79" s="72" t="e">
        <f>BO79</f>
        <v>#REF!</v>
      </c>
      <c r="CE79" s="72" t="e">
        <f>BQ79</f>
        <v>#REF!</v>
      </c>
      <c r="CF79" s="74" t="e">
        <f>CE79</f>
        <v>#REF!</v>
      </c>
      <c r="CG79" s="74" t="e">
        <f t="shared" ref="CG79:CG84" si="19">VLOOKUP($CE79,$Y$79:$AG$84,2,FALSE)</f>
        <v>#REF!</v>
      </c>
      <c r="CH79" s="74" t="e">
        <f t="shared" ref="CH79:CH84" si="20">VLOOKUP($CE79,$Y$79:$AG$84,3,FALSE)</f>
        <v>#REF!</v>
      </c>
      <c r="CI79" s="74" t="e">
        <f t="shared" ref="CI79:CI84" si="21">VLOOKUP($CE79,$Y$79:$AG$84,4,FALSE)</f>
        <v>#REF!</v>
      </c>
      <c r="CJ79" s="74" t="e">
        <f t="shared" ref="CJ79:CJ84" si="22">VLOOKUP($CE79,$Y$79:$AG$84,5,FALSE)</f>
        <v>#REF!</v>
      </c>
      <c r="CK79" s="74" t="e">
        <f t="shared" ref="CK79:CK84" si="23">VLOOKUP($CE79,$Y$79:$AG$84,6,FALSE)</f>
        <v>#REF!</v>
      </c>
      <c r="CL79" s="74" t="e">
        <f t="shared" ref="CL79:CL84" si="24">VLOOKUP($CE79,$Y$79:$AG$84,7,FALSE)</f>
        <v>#REF!</v>
      </c>
      <c r="CM79" s="74" t="e">
        <f t="shared" ref="CM79:CM84" si="25">VLOOKUP($CE79,$Y$79:$AG$84,8,FALSE)</f>
        <v>#REF!</v>
      </c>
      <c r="CN79" s="74" t="e">
        <f t="shared" ref="CN79:CN84" si="26">VLOOKUP($CE79,$Y$79:$AG$84,9,FALSE)</f>
        <v>#REF!</v>
      </c>
      <c r="CO79" s="72" t="e">
        <f>CF79</f>
        <v>#REF!</v>
      </c>
      <c r="CP79" s="72" t="e">
        <f t="shared" ref="CP79:CP84" si="27">VLOOKUP(CO79,$Y$79:$AG$84,9,FALSE)</f>
        <v>#REF!</v>
      </c>
      <c r="CQ79" s="72" t="e">
        <f t="shared" ref="CQ79:CQ84" si="28">VLOOKUP(CO79,$Y$79:$AG$84,8,FALSE)</f>
        <v>#REF!</v>
      </c>
      <c r="CR79" s="72" t="e">
        <f t="shared" ref="CR79:CR84" si="29">VLOOKUP(CO79,$Y$79:$AG$84,6,FALSE)</f>
        <v>#REF!</v>
      </c>
      <c r="CS79" s="29" t="e">
        <f>IF(AND(CP79=CP80,CQ79=CQ80,CR80&gt;CR79),CO80,CO79)</f>
        <v>#REF!</v>
      </c>
      <c r="CT79" s="1" t="e">
        <f t="shared" ref="CT79:CT84" si="30">VLOOKUP(CS79,$Y$79:$AG$84,9,FALSE)</f>
        <v>#REF!</v>
      </c>
      <c r="CU79" s="1" t="e">
        <f t="shared" ref="CU79:CU84" si="31">VLOOKUP(CS79,$Y$79:$AG$84,8,FALSE)</f>
        <v>#REF!</v>
      </c>
      <c r="CV79" s="1" t="e">
        <f t="shared" ref="CV79:CV84" si="32">VLOOKUP(CS79,$Y$79:$AG$84,6,FALSE)</f>
        <v>#REF!</v>
      </c>
      <c r="CW79" s="27" t="e">
        <f>IF(AND(CT79=CT81,CU79=CU81,CV81&gt;CV79),CS81,CS79)</f>
        <v>#REF!</v>
      </c>
      <c r="CX79" s="1" t="e">
        <f t="shared" ref="CX79:CX84" si="33">VLOOKUP(CW79,$Y$79:$AG$84,9,FALSE)</f>
        <v>#REF!</v>
      </c>
      <c r="CY79" s="1" t="e">
        <f t="shared" ref="CY79:CY84" si="34">VLOOKUP(CW79,$Y$79:$AG$84,8,FALSE)</f>
        <v>#REF!</v>
      </c>
      <c r="CZ79" s="1" t="e">
        <f t="shared" ref="CZ79:CZ84" si="35">VLOOKUP(CW79,$Y$79:$AG$84,6,FALSE)</f>
        <v>#REF!</v>
      </c>
      <c r="DA79" s="29" t="e">
        <f>IF(AND(CX79=CX80,CY79=CY80,CZ80&gt;CZ79),CW80,CW79)</f>
        <v>#REF!</v>
      </c>
      <c r="DJ79" s="74" t="e">
        <f>DA79</f>
        <v>#REF!</v>
      </c>
      <c r="DK79" s="74" t="e">
        <f t="shared" ref="DK79:DK84" si="36">VLOOKUP($DJ79,$Y$79:$AG$84,2,FALSE)</f>
        <v>#REF!</v>
      </c>
      <c r="DL79" s="74" t="e">
        <f t="shared" ref="DL79:DL84" si="37">VLOOKUP($DJ79,$Y$79:$AG$84,3,FALSE)</f>
        <v>#REF!</v>
      </c>
      <c r="DM79" s="74" t="e">
        <f t="shared" ref="DM79:DM84" si="38">VLOOKUP($DJ79,$Y$79:$AG$84,4,FALSE)</f>
        <v>#REF!</v>
      </c>
      <c r="DN79" s="74" t="e">
        <f t="shared" ref="DN79:DN84" si="39">VLOOKUP($DJ79,$Y$79:$AG$84,5,FALSE)</f>
        <v>#REF!</v>
      </c>
      <c r="DO79" s="74" t="e">
        <f t="shared" ref="DO79:DO84" si="40">VLOOKUP($DJ79,$Y$79:$AG$84,6,FALSE)</f>
        <v>#REF!</v>
      </c>
      <c r="DP79" s="74" t="e">
        <f t="shared" ref="DP79:DP84" si="41">VLOOKUP($DJ79,$Y$79:$AG$84,7,FALSE)</f>
        <v>#REF!</v>
      </c>
      <c r="DQ79" s="74" t="e">
        <f t="shared" ref="DQ79:DQ84" si="42">VLOOKUP($DJ79,$Y$79:$AG$84,8,FALSE)</f>
        <v>#REF!</v>
      </c>
      <c r="DR79" s="74" t="e">
        <f t="shared" ref="DR79:DR84" si="43">VLOOKUP($DJ79,$Y$79:$AG$84,9,FALSE)</f>
        <v>#REF!</v>
      </c>
    </row>
    <row r="80" spans="11:122" ht="18" hidden="1" customHeight="1" x14ac:dyDescent="0.2">
      <c r="X80" s="76" t="s">
        <v>9</v>
      </c>
      <c r="Y80" s="64" t="str">
        <f t="shared" ref="Y80:AG80" si="44">N15</f>
        <v>ESTORIL AC</v>
      </c>
      <c r="Z80" s="64">
        <f t="shared" si="44"/>
        <v>0</v>
      </c>
      <c r="AA80" s="64">
        <f t="shared" si="44"/>
        <v>0</v>
      </c>
      <c r="AB80" s="64">
        <f t="shared" si="44"/>
        <v>0</v>
      </c>
      <c r="AC80" s="64">
        <f t="shared" si="44"/>
        <v>0</v>
      </c>
      <c r="AD80" s="64">
        <f t="shared" si="44"/>
        <v>0</v>
      </c>
      <c r="AE80" s="64">
        <f t="shared" si="44"/>
        <v>0</v>
      </c>
      <c r="AF80" s="64">
        <f t="shared" si="44"/>
        <v>0</v>
      </c>
      <c r="AG80" s="64">
        <f t="shared" si="44"/>
        <v>0</v>
      </c>
      <c r="AH80" s="1" t="str">
        <f t="shared" si="11"/>
        <v>ESTORIL AC</v>
      </c>
      <c r="AI80" s="1">
        <f t="shared" si="12"/>
        <v>0</v>
      </c>
      <c r="AJ80" s="2" t="str">
        <f>IF(AI80&lt;=AI79,AH80,AH79)</f>
        <v>ESTORIL AC</v>
      </c>
      <c r="AK80" s="31">
        <f t="shared" si="13"/>
        <v>0</v>
      </c>
      <c r="AL80" s="1" t="str">
        <f>AJ80</f>
        <v>ESTORIL AC</v>
      </c>
      <c r="AM80" s="31">
        <f t="shared" si="14"/>
        <v>0</v>
      </c>
      <c r="AN80" s="1" t="str">
        <f>AL80</f>
        <v>ESTORIL AC</v>
      </c>
      <c r="AO80" s="31">
        <f t="shared" si="15"/>
        <v>0</v>
      </c>
      <c r="AP80" s="1" t="str">
        <f>AN80</f>
        <v>ESTORIL AC</v>
      </c>
      <c r="AQ80" s="31">
        <f t="shared" si="16"/>
        <v>0</v>
      </c>
      <c r="AR80" s="1" t="str">
        <f>AP80</f>
        <v>ESTORIL AC</v>
      </c>
      <c r="AS80" s="31">
        <f t="shared" si="17"/>
        <v>0</v>
      </c>
      <c r="AT80" s="70" t="str">
        <f>IF(AS80&gt;=AS81,AR80,AR81)</f>
        <v>ESTORIL AC</v>
      </c>
      <c r="AU80" s="31">
        <f>VLOOKUP(AT80,$Y$79:$AG$84,9,FALSE)</f>
        <v>0</v>
      </c>
      <c r="AV80" s="70" t="str">
        <f>IF(AU80&gt;=AU82,AT80,AT82)</f>
        <v>ESTORIL AC</v>
      </c>
      <c r="AW80" s="31">
        <f>VLOOKUP(AV80,$Y$79:$AG$84,9,FALSE)</f>
        <v>0</v>
      </c>
      <c r="AX80" s="70" t="e">
        <f>IF(AW80&gt;=AW83,AV80,AV83)</f>
        <v>#REF!</v>
      </c>
      <c r="AY80" s="31" t="e">
        <f>VLOOKUP(AX80,$Y$79:$AG$84,9,FALSE)</f>
        <v>#REF!</v>
      </c>
      <c r="AZ80" s="70" t="e">
        <f>IF(AY80&gt;=AY84,AX80,AX84)</f>
        <v>#REF!</v>
      </c>
      <c r="BA80" s="31" t="e">
        <f>VLOOKUP(AZ80,$Y$79:$AG$84,9,FALSE)</f>
        <v>#REF!</v>
      </c>
      <c r="BN80" s="72" t="e">
        <f>AZ80</f>
        <v>#REF!</v>
      </c>
      <c r="BO80" s="72" t="e">
        <f>BA80</f>
        <v>#REF!</v>
      </c>
      <c r="BP80" s="1" t="e">
        <f t="shared" si="18"/>
        <v>#REF!</v>
      </c>
      <c r="BQ80" s="70" t="e">
        <f>IF(AND(BO79=BO80,BP80&gt;BP79),BN79,BN80)</f>
        <v>#REF!</v>
      </c>
      <c r="BR80" s="1" t="e">
        <f>VLOOKUP(BQ80,$Y$79:$AG$84,9,FALSE)</f>
        <v>#REF!</v>
      </c>
      <c r="BS80" s="1" t="e">
        <f>VLOOKUP(BQ80,$Y$79:$AG$84,8,FALSE)</f>
        <v>#REF!</v>
      </c>
      <c r="BT80" s="70" t="e">
        <f>IF(AND(BR80=BR81,BS81&gt;BS80),BQ81,BQ80)</f>
        <v>#REF!</v>
      </c>
      <c r="CD80" s="72" t="e">
        <f>BR80</f>
        <v>#REF!</v>
      </c>
      <c r="CE80" s="72" t="e">
        <f>BT80</f>
        <v>#REF!</v>
      </c>
      <c r="CF80" s="74" t="e">
        <f t="shared" ref="CF80:CF84" si="45">CE80</f>
        <v>#REF!</v>
      </c>
      <c r="CG80" s="74" t="e">
        <f t="shared" si="19"/>
        <v>#REF!</v>
      </c>
      <c r="CH80" s="74" t="e">
        <f t="shared" si="20"/>
        <v>#REF!</v>
      </c>
      <c r="CI80" s="74" t="e">
        <f t="shared" si="21"/>
        <v>#REF!</v>
      </c>
      <c r="CJ80" s="74" t="e">
        <f t="shared" si="22"/>
        <v>#REF!</v>
      </c>
      <c r="CK80" s="74" t="e">
        <f t="shared" si="23"/>
        <v>#REF!</v>
      </c>
      <c r="CL80" s="74" t="e">
        <f t="shared" si="24"/>
        <v>#REF!</v>
      </c>
      <c r="CM80" s="74" t="e">
        <f t="shared" si="25"/>
        <v>#REF!</v>
      </c>
      <c r="CN80" s="74" t="e">
        <f t="shared" si="26"/>
        <v>#REF!</v>
      </c>
      <c r="CO80" s="72" t="e">
        <f t="shared" ref="CO80:CO84" si="46">CF80</f>
        <v>#REF!</v>
      </c>
      <c r="CP80" s="72" t="e">
        <f t="shared" si="27"/>
        <v>#REF!</v>
      </c>
      <c r="CQ80" s="72" t="e">
        <f t="shared" si="28"/>
        <v>#REF!</v>
      </c>
      <c r="CR80" s="72" t="e">
        <f t="shared" si="29"/>
        <v>#REF!</v>
      </c>
      <c r="CS80" s="29" t="e">
        <f>IF(AND(CP79=CP80,CQ79=CQ80,CR80&gt;CR79),CO79,CO80)</f>
        <v>#REF!</v>
      </c>
      <c r="CT80" s="1" t="e">
        <f t="shared" si="30"/>
        <v>#REF!</v>
      </c>
      <c r="CU80" s="1" t="e">
        <f t="shared" si="31"/>
        <v>#REF!</v>
      </c>
      <c r="CV80" s="1" t="e">
        <f t="shared" si="32"/>
        <v>#REF!</v>
      </c>
      <c r="CW80" s="28" t="e">
        <f>IF(AND(CT80=CT82,CU80=CU82,CV82&gt;CV80),CS82,CS80)</f>
        <v>#REF!</v>
      </c>
      <c r="CX80" s="1" t="e">
        <f t="shared" si="33"/>
        <v>#REF!</v>
      </c>
      <c r="CY80" s="1" t="e">
        <f t="shared" si="34"/>
        <v>#REF!</v>
      </c>
      <c r="CZ80" s="1" t="e">
        <f t="shared" si="35"/>
        <v>#REF!</v>
      </c>
      <c r="DA80" s="29" t="e">
        <f>IF(AND(CX79=CX80,CY79=CY80,CZ80&gt;CZ79),CW79,CW80)</f>
        <v>#REF!</v>
      </c>
      <c r="DJ80" s="74" t="e">
        <f>DA80</f>
        <v>#REF!</v>
      </c>
      <c r="DK80" s="74" t="e">
        <f t="shared" si="36"/>
        <v>#REF!</v>
      </c>
      <c r="DL80" s="74" t="e">
        <f t="shared" si="37"/>
        <v>#REF!</v>
      </c>
      <c r="DM80" s="74" t="e">
        <f t="shared" si="38"/>
        <v>#REF!</v>
      </c>
      <c r="DN80" s="74" t="e">
        <f t="shared" si="39"/>
        <v>#REF!</v>
      </c>
      <c r="DO80" s="74" t="e">
        <f t="shared" si="40"/>
        <v>#REF!</v>
      </c>
      <c r="DP80" s="74" t="e">
        <f t="shared" si="41"/>
        <v>#REF!</v>
      </c>
      <c r="DQ80" s="74" t="e">
        <f t="shared" si="42"/>
        <v>#REF!</v>
      </c>
      <c r="DR80" s="74" t="e">
        <f t="shared" si="43"/>
        <v>#REF!</v>
      </c>
    </row>
    <row r="81" spans="24:122" ht="18" hidden="1" customHeight="1" x14ac:dyDescent="0.2">
      <c r="X81" s="76" t="s">
        <v>10</v>
      </c>
      <c r="Y81" s="64" t="str">
        <f t="shared" ref="Y81:AG81" si="47">N21</f>
        <v>FONTAINHAS</v>
      </c>
      <c r="Z81" s="64">
        <f t="shared" si="47"/>
        <v>0</v>
      </c>
      <c r="AA81" s="64">
        <f t="shared" si="47"/>
        <v>0</v>
      </c>
      <c r="AB81" s="64">
        <f t="shared" si="47"/>
        <v>0</v>
      </c>
      <c r="AC81" s="64">
        <f t="shared" si="47"/>
        <v>0</v>
      </c>
      <c r="AD81" s="64">
        <f t="shared" si="47"/>
        <v>0</v>
      </c>
      <c r="AE81" s="64">
        <f t="shared" si="47"/>
        <v>0</v>
      </c>
      <c r="AF81" s="64">
        <f t="shared" si="47"/>
        <v>0</v>
      </c>
      <c r="AG81" s="64">
        <f t="shared" si="47"/>
        <v>0</v>
      </c>
      <c r="AH81" s="1" t="str">
        <f t="shared" si="11"/>
        <v>FONTAINHAS</v>
      </c>
      <c r="AI81" s="1">
        <f t="shared" si="12"/>
        <v>0</v>
      </c>
      <c r="AJ81" s="1" t="str">
        <f>AH81</f>
        <v>FONTAINHAS</v>
      </c>
      <c r="AK81" s="31">
        <f t="shared" si="13"/>
        <v>0</v>
      </c>
      <c r="AL81" s="70" t="str">
        <f>IF(AK81&lt;=AK79,AJ81,AJ79)</f>
        <v>FONTAINHAS</v>
      </c>
      <c r="AM81" s="31">
        <f t="shared" si="14"/>
        <v>0</v>
      </c>
      <c r="AN81" s="1" t="str">
        <f>AL81</f>
        <v>FONTAINHAS</v>
      </c>
      <c r="AO81" s="31">
        <f t="shared" si="15"/>
        <v>0</v>
      </c>
      <c r="AP81" s="1" t="str">
        <f t="shared" ref="AP81:AP82" si="48">AN81</f>
        <v>FONTAINHAS</v>
      </c>
      <c r="AQ81" s="31">
        <f t="shared" si="16"/>
        <v>0</v>
      </c>
      <c r="AR81" s="1" t="str">
        <f>AP81</f>
        <v>FONTAINHAS</v>
      </c>
      <c r="AS81" s="31">
        <f t="shared" si="17"/>
        <v>0</v>
      </c>
      <c r="AT81" s="70" t="str">
        <f>IF(AS81&lt;=AS80,AR81,AR80)</f>
        <v>FONTAINHAS</v>
      </c>
      <c r="AU81" s="31">
        <f>VLOOKUP(AT81,$Y$79:$AG$84,9,FALSE)</f>
        <v>0</v>
      </c>
      <c r="AV81" s="1" t="str">
        <f>AT81</f>
        <v>FONTAINHAS</v>
      </c>
      <c r="AW81" s="31">
        <f>VLOOKUP(AV81,$Y$79:$AG$84,9,FALSE)</f>
        <v>0</v>
      </c>
      <c r="AX81" s="1" t="str">
        <f>AV81</f>
        <v>FONTAINHAS</v>
      </c>
      <c r="AY81" s="31">
        <f>VLOOKUP(AX81,$Y$79:$AG$84,9,FALSE)</f>
        <v>0</v>
      </c>
      <c r="AZ81" s="1" t="str">
        <f>AX81</f>
        <v>FONTAINHAS</v>
      </c>
      <c r="BA81" s="31">
        <f>VLOOKUP(AZ81,$Y$79:$AG$84,9,FALSE)</f>
        <v>0</v>
      </c>
      <c r="BB81" s="70" t="str">
        <f>IF(BA81&gt;=BA82,AZ81,AZ82)</f>
        <v>FONTAINHAS</v>
      </c>
      <c r="BC81" s="31">
        <f>VLOOKUP(BB81,$Y$79:$AG$84,9,FALSE)</f>
        <v>0</v>
      </c>
      <c r="BD81" s="70" t="e">
        <f>IF(BC81&gt;=BC83,BB81,BB83)</f>
        <v>#REF!</v>
      </c>
      <c r="BE81" s="31" t="e">
        <f>VLOOKUP(BD81,$Y$79:$AG$84,9,FALSE)</f>
        <v>#REF!</v>
      </c>
      <c r="BF81" s="70" t="e">
        <f>IF(BE81&gt;=BE84,BD81,BD84)</f>
        <v>#REF!</v>
      </c>
      <c r="BG81" s="31" t="e">
        <f>VLOOKUP(BF81,$Y$79:$AG$84,9,FALSE)</f>
        <v>#REF!</v>
      </c>
      <c r="BN81" s="72" t="e">
        <f>BF81</f>
        <v>#REF!</v>
      </c>
      <c r="BO81" s="72" t="e">
        <f>BG81</f>
        <v>#REF!</v>
      </c>
      <c r="BP81" s="1" t="e">
        <f t="shared" si="18"/>
        <v>#REF!</v>
      </c>
      <c r="BQ81" s="1" t="e">
        <f>BN81</f>
        <v>#REF!</v>
      </c>
      <c r="BR81" s="1" t="e">
        <f>VLOOKUP(BQ81,$Y$79:$AG$84,9,FALSE)</f>
        <v>#REF!</v>
      </c>
      <c r="BS81" s="1" t="e">
        <f>VLOOKUP(BQ81,$Y$79:$AG$84,8,FALSE)</f>
        <v>#REF!</v>
      </c>
      <c r="BT81" s="70" t="e">
        <f>IF(AND(BR80=BR81,BS81&gt;BS80),BQ80,BQ81)</f>
        <v>#REF!</v>
      </c>
      <c r="BU81" s="1" t="e">
        <f>VLOOKUP(BT81,$Y$79:$AG$84,9,FALSE)</f>
        <v>#REF!</v>
      </c>
      <c r="BV81" s="1" t="e">
        <f>VLOOKUP(BT81,$Y$79:$AG$84,8,FALSE)</f>
        <v>#REF!</v>
      </c>
      <c r="BW81" s="70" t="e">
        <f>IF(AND(BU81=BU82,BV82&gt;BV81),BT82,BT81)</f>
        <v>#REF!</v>
      </c>
      <c r="CD81" s="72" t="e">
        <f>BU81</f>
        <v>#REF!</v>
      </c>
      <c r="CE81" s="72" t="e">
        <f>BW81</f>
        <v>#REF!</v>
      </c>
      <c r="CF81" s="74" t="e">
        <f t="shared" si="45"/>
        <v>#REF!</v>
      </c>
      <c r="CG81" s="74" t="e">
        <f t="shared" si="19"/>
        <v>#REF!</v>
      </c>
      <c r="CH81" s="74" t="e">
        <f t="shared" si="20"/>
        <v>#REF!</v>
      </c>
      <c r="CI81" s="74" t="e">
        <f t="shared" si="21"/>
        <v>#REF!</v>
      </c>
      <c r="CJ81" s="74" t="e">
        <f t="shared" si="22"/>
        <v>#REF!</v>
      </c>
      <c r="CK81" s="74" t="e">
        <f t="shared" si="23"/>
        <v>#REF!</v>
      </c>
      <c r="CL81" s="74" t="e">
        <f t="shared" si="24"/>
        <v>#REF!</v>
      </c>
      <c r="CM81" s="74" t="e">
        <f t="shared" si="25"/>
        <v>#REF!</v>
      </c>
      <c r="CN81" s="74" t="e">
        <f t="shared" si="26"/>
        <v>#REF!</v>
      </c>
      <c r="CO81" s="72" t="e">
        <f t="shared" si="46"/>
        <v>#REF!</v>
      </c>
      <c r="CP81" s="72" t="e">
        <f t="shared" si="27"/>
        <v>#REF!</v>
      </c>
      <c r="CQ81" s="72" t="e">
        <f t="shared" si="28"/>
        <v>#REF!</v>
      </c>
      <c r="CR81" s="72" t="e">
        <f t="shared" si="29"/>
        <v>#REF!</v>
      </c>
      <c r="CS81" s="11" t="e">
        <f>IF(AND(CP81=CP82,CQ81=CQ82,CR82&gt;CR81),CO82,CO81)</f>
        <v>#REF!</v>
      </c>
      <c r="CT81" s="1" t="e">
        <f t="shared" si="30"/>
        <v>#REF!</v>
      </c>
      <c r="CU81" s="1" t="e">
        <f t="shared" si="31"/>
        <v>#REF!</v>
      </c>
      <c r="CV81" s="1" t="e">
        <f t="shared" si="32"/>
        <v>#REF!</v>
      </c>
      <c r="CW81" s="27" t="e">
        <f>IF(AND(CT79=CT81,CU79=CU81,CV81&gt;CV79),CS79,CS81)</f>
        <v>#REF!</v>
      </c>
      <c r="CX81" s="1" t="e">
        <f t="shared" si="33"/>
        <v>#REF!</v>
      </c>
      <c r="CY81" s="1" t="e">
        <f t="shared" si="34"/>
        <v>#REF!</v>
      </c>
      <c r="CZ81" s="1" t="e">
        <f t="shared" si="35"/>
        <v>#REF!</v>
      </c>
      <c r="DA81" s="11" t="e">
        <f>IF(AND(CX81=CX82,CY81=CY82,CZ82&gt;CZ81),CW82,CW81)</f>
        <v>#REF!</v>
      </c>
      <c r="DB81" s="1" t="e">
        <f>VLOOKUP(DA81,$Y$79:$AG$84,9,FALSE)</f>
        <v>#REF!</v>
      </c>
      <c r="DC81" s="1" t="e">
        <f>VLOOKUP(DA81,$Y$79:$AG$84,8,FALSE)</f>
        <v>#REF!</v>
      </c>
      <c r="DD81" s="1" t="e">
        <f>VLOOKUP(DA81,$Y$79:$AG$84,6,FALSE)</f>
        <v>#REF!</v>
      </c>
      <c r="DE81" s="29" t="e">
        <f>IF(AND(DB81=DB82,DC81=DC82,DD82&gt;DD81),DA82,DA81)</f>
        <v>#REF!</v>
      </c>
      <c r="DJ81" s="74" t="e">
        <f>DE81</f>
        <v>#REF!</v>
      </c>
      <c r="DK81" s="74" t="e">
        <f t="shared" si="36"/>
        <v>#REF!</v>
      </c>
      <c r="DL81" s="74" t="e">
        <f t="shared" si="37"/>
        <v>#REF!</v>
      </c>
      <c r="DM81" s="74" t="e">
        <f t="shared" si="38"/>
        <v>#REF!</v>
      </c>
      <c r="DN81" s="74" t="e">
        <f t="shared" si="39"/>
        <v>#REF!</v>
      </c>
      <c r="DO81" s="74" t="e">
        <f t="shared" si="40"/>
        <v>#REF!</v>
      </c>
      <c r="DP81" s="74" t="e">
        <f t="shared" si="41"/>
        <v>#REF!</v>
      </c>
      <c r="DQ81" s="74" t="e">
        <f t="shared" si="42"/>
        <v>#REF!</v>
      </c>
      <c r="DR81" s="74" t="e">
        <f t="shared" si="43"/>
        <v>#REF!</v>
      </c>
    </row>
    <row r="82" spans="24:122" ht="18" hidden="1" customHeight="1" x14ac:dyDescent="0.2">
      <c r="X82" s="76" t="s">
        <v>11</v>
      </c>
      <c r="Y82" s="64" t="str">
        <f t="shared" ref="Y82:AG82" si="49">N27</f>
        <v>SINTRENSE B</v>
      </c>
      <c r="Z82" s="64">
        <f t="shared" si="49"/>
        <v>0</v>
      </c>
      <c r="AA82" s="64">
        <f t="shared" si="49"/>
        <v>0</v>
      </c>
      <c r="AB82" s="64">
        <f t="shared" si="49"/>
        <v>0</v>
      </c>
      <c r="AC82" s="64">
        <f t="shared" si="49"/>
        <v>0</v>
      </c>
      <c r="AD82" s="64">
        <f t="shared" si="49"/>
        <v>0</v>
      </c>
      <c r="AE82" s="64">
        <f t="shared" si="49"/>
        <v>0</v>
      </c>
      <c r="AF82" s="64">
        <f t="shared" si="49"/>
        <v>0</v>
      </c>
      <c r="AG82" s="64">
        <f t="shared" si="49"/>
        <v>0</v>
      </c>
      <c r="AH82" s="1" t="str">
        <f t="shared" si="11"/>
        <v>SINTRENSE B</v>
      </c>
      <c r="AI82" s="1">
        <f t="shared" si="12"/>
        <v>0</v>
      </c>
      <c r="AJ82" s="1" t="str">
        <f>AH82</f>
        <v>SINTRENSE B</v>
      </c>
      <c r="AK82" s="31">
        <f t="shared" si="13"/>
        <v>0</v>
      </c>
      <c r="AL82" s="1" t="str">
        <f t="shared" ref="AL82:AL84" si="50">AJ82</f>
        <v>SINTRENSE B</v>
      </c>
      <c r="AM82" s="31">
        <f t="shared" si="14"/>
        <v>0</v>
      </c>
      <c r="AN82" s="70" t="str">
        <f>IF(AM82&lt;=AM79,AL82,AL79)</f>
        <v>SINTRENSE B</v>
      </c>
      <c r="AO82" s="31">
        <f t="shared" si="15"/>
        <v>0</v>
      </c>
      <c r="AP82" s="1" t="str">
        <f t="shared" si="48"/>
        <v>SINTRENSE B</v>
      </c>
      <c r="AQ82" s="31">
        <f t="shared" si="16"/>
        <v>0</v>
      </c>
      <c r="AR82" s="1" t="str">
        <f>AP82</f>
        <v>SINTRENSE B</v>
      </c>
      <c r="AS82" s="31">
        <f t="shared" si="17"/>
        <v>0</v>
      </c>
      <c r="AT82" s="1" t="str">
        <f>AR82</f>
        <v>SINTRENSE B</v>
      </c>
      <c r="AU82" s="31">
        <f>VLOOKUP(AT82,$Y$79:$AG$84,9,FALSE)</f>
        <v>0</v>
      </c>
      <c r="AV82" s="70" t="str">
        <f>IF(AU82&lt;=AU80,AT82,AT80)</f>
        <v>SINTRENSE B</v>
      </c>
      <c r="AW82" s="31">
        <f>VLOOKUP(AV82,$Y$79:$AG$84,9,FALSE)</f>
        <v>0</v>
      </c>
      <c r="AX82" s="1" t="str">
        <f>AV82</f>
        <v>SINTRENSE B</v>
      </c>
      <c r="AY82" s="31">
        <f>VLOOKUP(AX82,$Y$79:$AG$84,9,FALSE)</f>
        <v>0</v>
      </c>
      <c r="AZ82" s="1" t="str">
        <f>AX82</f>
        <v>SINTRENSE B</v>
      </c>
      <c r="BA82" s="31">
        <f>VLOOKUP(AZ82,$Y$79:$AG$84,9,FALSE)</f>
        <v>0</v>
      </c>
      <c r="BB82" s="70" t="str">
        <f>IF(BA82&lt;=BA81,AZ82,AZ81)</f>
        <v>SINTRENSE B</v>
      </c>
      <c r="BC82" s="31">
        <f>VLOOKUP(BB82,$Y$79:$AG$84,9,FALSE)</f>
        <v>0</v>
      </c>
      <c r="BD82" s="1" t="str">
        <f>BB82</f>
        <v>SINTRENSE B</v>
      </c>
      <c r="BE82" s="31">
        <f>VLOOKUP(BD82,$Y$79:$AG$84,9,FALSE)</f>
        <v>0</v>
      </c>
      <c r="BF82" s="1" t="str">
        <f>BD82</f>
        <v>SINTRENSE B</v>
      </c>
      <c r="BG82" s="31">
        <f>VLOOKUP(BF82,$Y$79:$AG$84,9,FALSE)</f>
        <v>0</v>
      </c>
      <c r="BH82" s="70" t="e">
        <f>IF(BG82&gt;=BG83,BF82,BF83)</f>
        <v>#REF!</v>
      </c>
      <c r="BI82" s="31" t="e">
        <f>VLOOKUP(BH82,$Y$79:$AG$84,9,FALSE)</f>
        <v>#REF!</v>
      </c>
      <c r="BJ82" s="70" t="e">
        <f>IF(BI82&gt;=BI84,BH82,BH84)</f>
        <v>#REF!</v>
      </c>
      <c r="BK82" s="31" t="e">
        <f>VLOOKUP(BJ82,$Y$79:$AG$84,9,FALSE)</f>
        <v>#REF!</v>
      </c>
      <c r="BN82" s="72" t="e">
        <f>BJ82</f>
        <v>#REF!</v>
      </c>
      <c r="BO82" s="72" t="e">
        <f>BK82</f>
        <v>#REF!</v>
      </c>
      <c r="BP82" s="1" t="e">
        <f t="shared" si="18"/>
        <v>#REF!</v>
      </c>
      <c r="BQ82" s="1" t="e">
        <f>BN82</f>
        <v>#REF!</v>
      </c>
      <c r="BR82" s="1" t="e">
        <f>VLOOKUP(BQ82,$Y$79:$AG$84,9,FALSE)</f>
        <v>#REF!</v>
      </c>
      <c r="BS82" s="1" t="e">
        <f>VLOOKUP(BQ82,$Y$79:$AG$84,8,FALSE)</f>
        <v>#REF!</v>
      </c>
      <c r="BT82" s="1" t="e">
        <f>BQ82</f>
        <v>#REF!</v>
      </c>
      <c r="BU82" s="1" t="e">
        <f>VLOOKUP(BT82,$Y$79:$AG$84,9,FALSE)</f>
        <v>#REF!</v>
      </c>
      <c r="BV82" s="1" t="e">
        <f>VLOOKUP(BT82,$Y$79:$AG$84,8,FALSE)</f>
        <v>#REF!</v>
      </c>
      <c r="BW82" s="70" t="e">
        <f>IF(AND(BU81=BU82,BV82&gt;BV81),BT81,BT82)</f>
        <v>#REF!</v>
      </c>
      <c r="BX82" s="1" t="e">
        <f>VLOOKUP(BW82,$Y$79:$AG$84,9,FALSE)</f>
        <v>#REF!</v>
      </c>
      <c r="BY82" s="1" t="e">
        <f>VLOOKUP(BW82,$Y$79:$AG$84,8,FALSE)</f>
        <v>#REF!</v>
      </c>
      <c r="BZ82" s="70" t="e">
        <f>IF(AND(BX82=BX83,BY83&gt;BY82),BW83,BW82)</f>
        <v>#REF!</v>
      </c>
      <c r="CD82" s="72" t="e">
        <f>BX82</f>
        <v>#REF!</v>
      </c>
      <c r="CE82" s="72" t="e">
        <f>BZ82</f>
        <v>#REF!</v>
      </c>
      <c r="CF82" s="74" t="e">
        <f t="shared" si="45"/>
        <v>#REF!</v>
      </c>
      <c r="CG82" s="74" t="e">
        <f t="shared" si="19"/>
        <v>#REF!</v>
      </c>
      <c r="CH82" s="74" t="e">
        <f t="shared" si="20"/>
        <v>#REF!</v>
      </c>
      <c r="CI82" s="74" t="e">
        <f t="shared" si="21"/>
        <v>#REF!</v>
      </c>
      <c r="CJ82" s="74" t="e">
        <f t="shared" si="22"/>
        <v>#REF!</v>
      </c>
      <c r="CK82" s="74" t="e">
        <f t="shared" si="23"/>
        <v>#REF!</v>
      </c>
      <c r="CL82" s="74" t="e">
        <f t="shared" si="24"/>
        <v>#REF!</v>
      </c>
      <c r="CM82" s="74" t="e">
        <f t="shared" si="25"/>
        <v>#REF!</v>
      </c>
      <c r="CN82" s="74" t="e">
        <f t="shared" si="26"/>
        <v>#REF!</v>
      </c>
      <c r="CO82" s="72" t="e">
        <f t="shared" si="46"/>
        <v>#REF!</v>
      </c>
      <c r="CP82" s="72" t="e">
        <f t="shared" si="27"/>
        <v>#REF!</v>
      </c>
      <c r="CQ82" s="72" t="e">
        <f t="shared" si="28"/>
        <v>#REF!</v>
      </c>
      <c r="CR82" s="72" t="e">
        <f t="shared" si="29"/>
        <v>#REF!</v>
      </c>
      <c r="CS82" s="11" t="e">
        <f>IF(AND(CP81=CP82,CQ81=CQ82,CR82&gt;CR81),CO81,CO82)</f>
        <v>#REF!</v>
      </c>
      <c r="CT82" s="1" t="e">
        <f t="shared" si="30"/>
        <v>#REF!</v>
      </c>
      <c r="CU82" s="1" t="e">
        <f t="shared" si="31"/>
        <v>#REF!</v>
      </c>
      <c r="CV82" s="1" t="e">
        <f t="shared" si="32"/>
        <v>#REF!</v>
      </c>
      <c r="CW82" s="28" t="e">
        <f>IF(AND(CT80=CT82,CU80=CU82,CV82&gt;CV80),CS80,CS82)</f>
        <v>#REF!</v>
      </c>
      <c r="CX82" s="1" t="e">
        <f t="shared" si="33"/>
        <v>#REF!</v>
      </c>
      <c r="CY82" s="1" t="e">
        <f t="shared" si="34"/>
        <v>#REF!</v>
      </c>
      <c r="CZ82" s="1" t="e">
        <f t="shared" si="35"/>
        <v>#REF!</v>
      </c>
      <c r="DA82" s="11" t="e">
        <f>IF(AND(CX81=CX82,CY81=CY82,CZ82&gt;CZ81),CW81,CW82)</f>
        <v>#REF!</v>
      </c>
      <c r="DB82" s="1" t="e">
        <f>VLOOKUP(DA82,$Y$79:$AG$84,9,FALSE)</f>
        <v>#REF!</v>
      </c>
      <c r="DC82" s="1" t="e">
        <f>VLOOKUP(DA82,$Y$79:$AG$84,8,FALSE)</f>
        <v>#REF!</v>
      </c>
      <c r="DD82" s="1" t="e">
        <f>VLOOKUP(DA82,$Y$79:$AG$84,6,FALSE)</f>
        <v>#REF!</v>
      </c>
      <c r="DE82" s="29" t="e">
        <f>IF(AND(DB81=DB82,DC81=DC82,DD82&gt;DD81),DA81,DA82)</f>
        <v>#REF!</v>
      </c>
      <c r="DJ82" s="74" t="e">
        <f>DE82</f>
        <v>#REF!</v>
      </c>
      <c r="DK82" s="74" t="e">
        <f t="shared" si="36"/>
        <v>#REF!</v>
      </c>
      <c r="DL82" s="74" t="e">
        <f t="shared" si="37"/>
        <v>#REF!</v>
      </c>
      <c r="DM82" s="74" t="e">
        <f t="shared" si="38"/>
        <v>#REF!</v>
      </c>
      <c r="DN82" s="74" t="e">
        <f t="shared" si="39"/>
        <v>#REF!</v>
      </c>
      <c r="DO82" s="74" t="e">
        <f t="shared" si="40"/>
        <v>#REF!</v>
      </c>
      <c r="DP82" s="74" t="e">
        <f t="shared" si="41"/>
        <v>#REF!</v>
      </c>
      <c r="DQ82" s="74" t="e">
        <f t="shared" si="42"/>
        <v>#REF!</v>
      </c>
      <c r="DR82" s="74" t="e">
        <f t="shared" si="43"/>
        <v>#REF!</v>
      </c>
    </row>
    <row r="83" spans="24:122" ht="18" hidden="1" customHeight="1" x14ac:dyDescent="0.3">
      <c r="X83" s="76" t="s">
        <v>12</v>
      </c>
      <c r="Y83" s="64" t="e">
        <f>#REF!</f>
        <v>#REF!</v>
      </c>
      <c r="Z83" s="64" t="e">
        <f>#REF!</f>
        <v>#REF!</v>
      </c>
      <c r="AA83" s="64" t="e">
        <f>#REF!</f>
        <v>#REF!</v>
      </c>
      <c r="AB83" s="64" t="e">
        <f>#REF!</f>
        <v>#REF!</v>
      </c>
      <c r="AC83" s="64" t="e">
        <f>#REF!</f>
        <v>#REF!</v>
      </c>
      <c r="AD83" s="64" t="e">
        <f>#REF!</f>
        <v>#REF!</v>
      </c>
      <c r="AE83" s="64" t="e">
        <f>#REF!</f>
        <v>#REF!</v>
      </c>
      <c r="AF83" s="64" t="e">
        <f>#REF!</f>
        <v>#REF!</v>
      </c>
      <c r="AG83" s="64" t="e">
        <f>#REF!</f>
        <v>#REF!</v>
      </c>
      <c r="AH83" s="1" t="e">
        <f t="shared" si="11"/>
        <v>#REF!</v>
      </c>
      <c r="AI83" s="1" t="e">
        <f t="shared" si="12"/>
        <v>#REF!</v>
      </c>
      <c r="AJ83" s="1" t="e">
        <f t="shared" si="12"/>
        <v>#REF!</v>
      </c>
      <c r="AK83" s="31" t="e">
        <f t="shared" si="13"/>
        <v>#REF!</v>
      </c>
      <c r="AL83" s="1" t="e">
        <f t="shared" si="50"/>
        <v>#REF!</v>
      </c>
      <c r="AM83" s="31" t="e">
        <f t="shared" si="14"/>
        <v>#REF!</v>
      </c>
      <c r="AN83" s="1" t="e">
        <f t="shared" ref="AN83:AN84" si="51">AL83</f>
        <v>#REF!</v>
      </c>
      <c r="AO83" s="31" t="e">
        <f t="shared" si="15"/>
        <v>#REF!</v>
      </c>
      <c r="AP83" s="70" t="e">
        <f>IF(AO83&lt;=AO79,AN83,AN79)</f>
        <v>#REF!</v>
      </c>
      <c r="AQ83" s="31" t="e">
        <f t="shared" si="16"/>
        <v>#REF!</v>
      </c>
      <c r="AR83" s="1" t="e">
        <f>AP83</f>
        <v>#REF!</v>
      </c>
      <c r="AS83" s="31" t="e">
        <f t="shared" si="17"/>
        <v>#REF!</v>
      </c>
      <c r="AT83" s="1" t="e">
        <f t="shared" ref="AT83:AT84" si="52">AR83</f>
        <v>#REF!</v>
      </c>
      <c r="AU83" s="31" t="e">
        <f>VLOOKUP(AT83,$Y$79:$AG$84,9,FALSE)</f>
        <v>#REF!</v>
      </c>
      <c r="AV83" s="1" t="e">
        <f>AT83</f>
        <v>#REF!</v>
      </c>
      <c r="AW83" s="31" t="e">
        <f>VLOOKUP(AV83,$Y$79:$AG$84,9,FALSE)</f>
        <v>#REF!</v>
      </c>
      <c r="AX83" s="70" t="e">
        <f>IF(AW83&lt;=AW80,AV83,AV80)</f>
        <v>#REF!</v>
      </c>
      <c r="AY83" s="31" t="e">
        <f>VLOOKUP(AX83,$Y$79:$AG$84,9,FALSE)</f>
        <v>#REF!</v>
      </c>
      <c r="AZ83" s="1" t="e">
        <f>AX83</f>
        <v>#REF!</v>
      </c>
      <c r="BA83" s="31" t="e">
        <f>VLOOKUP(AZ83,$Y$79:$AG$84,9,FALSE)</f>
        <v>#REF!</v>
      </c>
      <c r="BB83" s="1" t="e">
        <f>AZ83</f>
        <v>#REF!</v>
      </c>
      <c r="BC83" s="31" t="e">
        <f>VLOOKUP(BB83,$Y$79:$AG$84,9,FALSE)</f>
        <v>#REF!</v>
      </c>
      <c r="BD83" s="70" t="e">
        <f>IF(BC83&lt;=BC81,BB83,BB81)</f>
        <v>#REF!</v>
      </c>
      <c r="BE83" s="31" t="e">
        <f>VLOOKUP(BD83,$Y$79:$AG$84,9,FALSE)</f>
        <v>#REF!</v>
      </c>
      <c r="BF83" s="1" t="e">
        <f>BD83</f>
        <v>#REF!</v>
      </c>
      <c r="BG83" s="31" t="e">
        <f>VLOOKUP(BF83,$Y$79:$AG$84,9,FALSE)</f>
        <v>#REF!</v>
      </c>
      <c r="BH83" s="70" t="e">
        <f>IF(BG83&lt;=BG82,BF83,BF82)</f>
        <v>#REF!</v>
      </c>
      <c r="BI83" s="31" t="e">
        <f>VLOOKUP(BH83,$Y$79:$AG$84,9,FALSE)</f>
        <v>#REF!</v>
      </c>
      <c r="BJ83" s="1" t="e">
        <f>BH83</f>
        <v>#REF!</v>
      </c>
      <c r="BK83" s="31" t="e">
        <f>VLOOKUP(BJ83,$Y$79:$AG$84,9,FALSE)</f>
        <v>#REF!</v>
      </c>
      <c r="BL83" s="70" t="e">
        <f>IF(BK83&gt;=BK84,BJ83,BJ84)</f>
        <v>#REF!</v>
      </c>
      <c r="BM83" s="31" t="e">
        <f>VLOOKUP(BL83,$Y$79:$AG$84,9,FALSE)</f>
        <v>#REF!</v>
      </c>
      <c r="BN83" s="72" t="e">
        <f>BL83</f>
        <v>#REF!</v>
      </c>
      <c r="BO83" s="72" t="e">
        <f>BM83</f>
        <v>#REF!</v>
      </c>
      <c r="BP83" s="1" t="e">
        <f t="shared" si="18"/>
        <v>#REF!</v>
      </c>
      <c r="BQ83" s="1" t="e">
        <f t="shared" ref="BQ83:BQ84" si="53">BN83</f>
        <v>#REF!</v>
      </c>
      <c r="BR83" s="1" t="e">
        <f>VLOOKUP(BQ83,$Y$79:$AG$84,9,FALSE)</f>
        <v>#REF!</v>
      </c>
      <c r="BS83" s="1" t="e">
        <f>VLOOKUP(BQ83,$Y$79:$AG$84,8,FALSE)</f>
        <v>#REF!</v>
      </c>
      <c r="BT83" s="1" t="e">
        <f t="shared" ref="BT83:BT84" si="54">BQ83</f>
        <v>#REF!</v>
      </c>
      <c r="BU83" s="1" t="e">
        <f>VLOOKUP(BT83,$Y$79:$AG$84,9,FALSE)</f>
        <v>#REF!</v>
      </c>
      <c r="BV83" s="1" t="e">
        <f>VLOOKUP(BT83,$Y$79:$AG$84,8,FALSE)</f>
        <v>#REF!</v>
      </c>
      <c r="BW83" s="1" t="e">
        <f t="shared" ref="BW83:BW84" si="55">BT83</f>
        <v>#REF!</v>
      </c>
      <c r="BX83" s="1" t="e">
        <f>VLOOKUP(BW83,$Y$79:$AG$84,9,FALSE)</f>
        <v>#REF!</v>
      </c>
      <c r="BY83" s="1" t="e">
        <f>VLOOKUP(BW83,$Y$79:$AG$84,8,FALSE)</f>
        <v>#REF!</v>
      </c>
      <c r="BZ83" s="70" t="e">
        <f>IF(AND(BX82=BX83,BY83&gt;BY82),BW82,BW83)</f>
        <v>#REF!</v>
      </c>
      <c r="CA83" s="1" t="e">
        <f>VLOOKUP(BZ83,$Y$79:$AG$84,9,FALSE)</f>
        <v>#REF!</v>
      </c>
      <c r="CB83" s="1" t="e">
        <f>VLOOKUP(BZ83,$Y$79:$AG$84,8,FALSE)</f>
        <v>#REF!</v>
      </c>
      <c r="CC83" s="70" t="e">
        <f>IF(AND(CA83=CA84,CB84&gt;CB83),BZ84,BZ83)</f>
        <v>#REF!</v>
      </c>
      <c r="CD83" s="72" t="e">
        <f>CA83</f>
        <v>#REF!</v>
      </c>
      <c r="CE83" s="72" t="e">
        <f>CC83</f>
        <v>#REF!</v>
      </c>
      <c r="CF83" s="74" t="e">
        <f t="shared" si="45"/>
        <v>#REF!</v>
      </c>
      <c r="CG83" s="74" t="e">
        <f t="shared" si="19"/>
        <v>#REF!</v>
      </c>
      <c r="CH83" s="74" t="e">
        <f t="shared" si="20"/>
        <v>#REF!</v>
      </c>
      <c r="CI83" s="74" t="e">
        <f t="shared" si="21"/>
        <v>#REF!</v>
      </c>
      <c r="CJ83" s="74" t="e">
        <f t="shared" si="22"/>
        <v>#REF!</v>
      </c>
      <c r="CK83" s="74" t="e">
        <f t="shared" si="23"/>
        <v>#REF!</v>
      </c>
      <c r="CL83" s="74" t="e">
        <f t="shared" si="24"/>
        <v>#REF!</v>
      </c>
      <c r="CM83" s="74" t="e">
        <f t="shared" si="25"/>
        <v>#REF!</v>
      </c>
      <c r="CN83" s="74" t="e">
        <f t="shared" si="26"/>
        <v>#REF!</v>
      </c>
      <c r="CO83" s="72" t="e">
        <f t="shared" si="46"/>
        <v>#REF!</v>
      </c>
      <c r="CP83" s="72" t="e">
        <f t="shared" si="27"/>
        <v>#REF!</v>
      </c>
      <c r="CQ83" s="72" t="e">
        <f t="shared" si="28"/>
        <v>#REF!</v>
      </c>
      <c r="CR83" s="72" t="e">
        <f t="shared" si="29"/>
        <v>#REF!</v>
      </c>
      <c r="CS83" s="75" t="e">
        <f>IF(AND(CP83=CP84,CQ83=CQ84,CR84&gt;CR83),CO84,CO83)</f>
        <v>#REF!</v>
      </c>
      <c r="CT83" s="1" t="e">
        <f t="shared" si="30"/>
        <v>#REF!</v>
      </c>
      <c r="CU83" s="1" t="e">
        <f t="shared" si="31"/>
        <v>#REF!</v>
      </c>
      <c r="CV83" s="1" t="e">
        <f t="shared" si="32"/>
        <v>#REF!</v>
      </c>
      <c r="CW83" s="1" t="e">
        <f>CS83</f>
        <v>#REF!</v>
      </c>
      <c r="CX83" s="1" t="e">
        <f t="shared" si="33"/>
        <v>#REF!</v>
      </c>
      <c r="CY83" s="1" t="e">
        <f t="shared" si="34"/>
        <v>#REF!</v>
      </c>
      <c r="CZ83" s="1" t="e">
        <f t="shared" si="35"/>
        <v>#REF!</v>
      </c>
      <c r="DA83" s="75" t="e">
        <f>IF(AND(CX83=CX84,CY83=CY84,CZ84&gt;CZ83),CW84,CW83)</f>
        <v>#REF!</v>
      </c>
      <c r="DB83" s="1" t="e">
        <f>VLOOKUP(DA83,$Y$79:$AG$84,9,FALSE)</f>
        <v>#REF!</v>
      </c>
      <c r="DC83" s="1" t="e">
        <f>VLOOKUP(DA83,$Y$79:$AG$84,8,FALSE)</f>
        <v>#REF!</v>
      </c>
      <c r="DD83" s="1" t="e">
        <f>VLOOKUP(DA83,$Y$79:$AG$84,6,FALSE)</f>
        <v>#REF!</v>
      </c>
      <c r="DE83" s="11" t="e">
        <f>IF(AND(DB83=DB84,DC83=DC84,DD84&gt;DD83),DA84,DA83)</f>
        <v>#REF!</v>
      </c>
      <c r="DF83" s="1" t="e">
        <f>VLOOKUP(DE83,$Y$79:$AG$84,9,FALSE)</f>
        <v>#REF!</v>
      </c>
      <c r="DG83" s="1" t="e">
        <f>VLOOKUP(DE83,$Y$79:$AG$84,8,FALSE)</f>
        <v>#REF!</v>
      </c>
      <c r="DH83" s="1" t="e">
        <f>VLOOKUP(DE83,$Y$79:$AG$84,6,FALSE)</f>
        <v>#REF!</v>
      </c>
      <c r="DI83" s="11" t="e">
        <f>IF(AND(DF83=DF84,DG83=DG84,DH84&gt;DH83),DE84,DE83)</f>
        <v>#REF!</v>
      </c>
      <c r="DJ83" s="74" t="e">
        <f t="shared" ref="DJ83:DJ84" si="56">DI83</f>
        <v>#REF!</v>
      </c>
      <c r="DK83" s="74" t="e">
        <f t="shared" si="36"/>
        <v>#REF!</v>
      </c>
      <c r="DL83" s="74" t="e">
        <f t="shared" si="37"/>
        <v>#REF!</v>
      </c>
      <c r="DM83" s="74" t="e">
        <f t="shared" si="38"/>
        <v>#REF!</v>
      </c>
      <c r="DN83" s="74" t="e">
        <f t="shared" si="39"/>
        <v>#REF!</v>
      </c>
      <c r="DO83" s="74" t="e">
        <f t="shared" si="40"/>
        <v>#REF!</v>
      </c>
      <c r="DP83" s="74" t="e">
        <f t="shared" si="41"/>
        <v>#REF!</v>
      </c>
      <c r="DQ83" s="74" t="e">
        <f t="shared" si="42"/>
        <v>#REF!</v>
      </c>
      <c r="DR83" s="74" t="e">
        <f t="shared" si="43"/>
        <v>#REF!</v>
      </c>
    </row>
    <row r="84" spans="24:122" ht="18" hidden="1" customHeight="1" x14ac:dyDescent="0.3">
      <c r="X84" s="76" t="s">
        <v>13</v>
      </c>
      <c r="Y84" s="64">
        <f t="shared" ref="Y84:AG84" si="57">N34</f>
        <v>0</v>
      </c>
      <c r="Z84" s="64">
        <f t="shared" si="57"/>
        <v>0</v>
      </c>
      <c r="AA84" s="64">
        <f t="shared" si="57"/>
        <v>0</v>
      </c>
      <c r="AB84" s="64">
        <f t="shared" si="57"/>
        <v>0</v>
      </c>
      <c r="AC84" s="64">
        <f t="shared" si="57"/>
        <v>0</v>
      </c>
      <c r="AD84" s="64">
        <f t="shared" si="57"/>
        <v>0</v>
      </c>
      <c r="AE84" s="64">
        <f t="shared" si="57"/>
        <v>0</v>
      </c>
      <c r="AF84" s="64">
        <f t="shared" si="57"/>
        <v>0</v>
      </c>
      <c r="AG84" s="64">
        <f t="shared" si="57"/>
        <v>0</v>
      </c>
      <c r="AH84" s="1">
        <f t="shared" si="11"/>
        <v>0</v>
      </c>
      <c r="AI84" s="1">
        <f t="shared" si="12"/>
        <v>0</v>
      </c>
      <c r="AJ84" s="1">
        <f t="shared" si="12"/>
        <v>0</v>
      </c>
      <c r="AK84" s="31">
        <f t="shared" si="13"/>
        <v>0</v>
      </c>
      <c r="AL84" s="1">
        <f t="shared" si="50"/>
        <v>0</v>
      </c>
      <c r="AM84" s="31">
        <f t="shared" si="14"/>
        <v>0</v>
      </c>
      <c r="AN84" s="1">
        <f t="shared" si="51"/>
        <v>0</v>
      </c>
      <c r="AO84" s="31">
        <f t="shared" si="15"/>
        <v>0</v>
      </c>
      <c r="AP84" s="1">
        <f>AN84</f>
        <v>0</v>
      </c>
      <c r="AQ84" s="31">
        <f t="shared" si="16"/>
        <v>0</v>
      </c>
      <c r="AR84" s="70" t="e">
        <f>IF(AQ84&lt;=AQ79,AP84,AP79)</f>
        <v>#REF!</v>
      </c>
      <c r="AS84" s="31" t="e">
        <f t="shared" si="17"/>
        <v>#REF!</v>
      </c>
      <c r="AT84" s="1" t="e">
        <f t="shared" si="52"/>
        <v>#REF!</v>
      </c>
      <c r="AU84" s="31" t="e">
        <f>VLOOKUP(AT84,$Y$79:$AG$84,9,FALSE)</f>
        <v>#REF!</v>
      </c>
      <c r="AV84" s="1" t="e">
        <f t="shared" ref="AV84" si="58">AT84</f>
        <v>#REF!</v>
      </c>
      <c r="AW84" s="31" t="e">
        <f>VLOOKUP(AV84,$Y$79:$AG$84,9,FALSE)</f>
        <v>#REF!</v>
      </c>
      <c r="AX84" s="1" t="e">
        <f>AV84</f>
        <v>#REF!</v>
      </c>
      <c r="AY84" s="31" t="e">
        <f>VLOOKUP(AX84,$Y$79:$AG$84,9,FALSE)</f>
        <v>#REF!</v>
      </c>
      <c r="AZ84" s="70" t="e">
        <f>IF(AY84&lt;=AY80,AX84,AX80)</f>
        <v>#REF!</v>
      </c>
      <c r="BA84" s="31" t="e">
        <f>VLOOKUP(AZ84,$Y$79:$AG$84,9,FALSE)</f>
        <v>#REF!</v>
      </c>
      <c r="BB84" s="1" t="e">
        <f t="shared" ref="BB84" si="59">AZ84</f>
        <v>#REF!</v>
      </c>
      <c r="BC84" s="31" t="e">
        <f>VLOOKUP(BB84,$Y$79:$AG$84,9,FALSE)</f>
        <v>#REF!</v>
      </c>
      <c r="BD84" s="1" t="e">
        <f>BB84</f>
        <v>#REF!</v>
      </c>
      <c r="BE84" s="31" t="e">
        <f>VLOOKUP(BD84,$Y$79:$AG$84,9,FALSE)</f>
        <v>#REF!</v>
      </c>
      <c r="BF84" s="70" t="e">
        <f>IF(BE84&lt;=BE81,BD84,BD81)</f>
        <v>#REF!</v>
      </c>
      <c r="BG84" s="31" t="e">
        <f>VLOOKUP(BF84,$Y$79:$AG$84,9,FALSE)</f>
        <v>#REF!</v>
      </c>
      <c r="BH84" s="1" t="e">
        <f>BF84</f>
        <v>#REF!</v>
      </c>
      <c r="BI84" s="31" t="e">
        <f>VLOOKUP(BH84,$Y$79:$AG$84,9,FALSE)</f>
        <v>#REF!</v>
      </c>
      <c r="BJ84" s="70" t="e">
        <f>IF(BI84&lt;=BI82,BH84,BH82)</f>
        <v>#REF!</v>
      </c>
      <c r="BK84" s="31" t="e">
        <f>VLOOKUP(BJ84,$Y$79:$AG$84,9,FALSE)</f>
        <v>#REF!</v>
      </c>
      <c r="BL84" s="70" t="e">
        <f>IF(BK84&lt;=BK83,BJ84,BJ83)</f>
        <v>#REF!</v>
      </c>
      <c r="BM84" s="31" t="e">
        <f>VLOOKUP(BL84,$Y$79:$AG$84,9,FALSE)</f>
        <v>#REF!</v>
      </c>
      <c r="BN84" s="72" t="e">
        <f>BL84</f>
        <v>#REF!</v>
      </c>
      <c r="BO84" s="72" t="e">
        <f>BM84</f>
        <v>#REF!</v>
      </c>
      <c r="BP84" s="1" t="e">
        <f t="shared" si="18"/>
        <v>#REF!</v>
      </c>
      <c r="BQ84" s="1" t="e">
        <f t="shared" si="53"/>
        <v>#REF!</v>
      </c>
      <c r="BR84" s="1" t="e">
        <f>VLOOKUP(BQ84,$Y$79:$AG$84,9,FALSE)</f>
        <v>#REF!</v>
      </c>
      <c r="BS84" s="1" t="e">
        <f>VLOOKUP(BQ84,$Y$79:$AG$84,8,FALSE)</f>
        <v>#REF!</v>
      </c>
      <c r="BT84" s="1" t="e">
        <f t="shared" si="54"/>
        <v>#REF!</v>
      </c>
      <c r="BU84" s="1" t="e">
        <f>VLOOKUP(BT84,$Y$79:$AG$84,9,FALSE)</f>
        <v>#REF!</v>
      </c>
      <c r="BV84" s="1" t="e">
        <f>VLOOKUP(BT84,$Y$79:$AG$84,8,FALSE)</f>
        <v>#REF!</v>
      </c>
      <c r="BW84" s="1" t="e">
        <f t="shared" si="55"/>
        <v>#REF!</v>
      </c>
      <c r="BX84" s="1" t="e">
        <f>VLOOKUP(BW84,$Y$79:$AG$84,9,FALSE)</f>
        <v>#REF!</v>
      </c>
      <c r="BY84" s="1" t="e">
        <f>VLOOKUP(BW84,$Y$79:$AG$84,8,FALSE)</f>
        <v>#REF!</v>
      </c>
      <c r="BZ84" s="1" t="e">
        <f t="shared" ref="BZ84" si="60">BW84</f>
        <v>#REF!</v>
      </c>
      <c r="CA84" s="1" t="e">
        <f>VLOOKUP(BZ84,$Y$79:$AG$84,9,FALSE)</f>
        <v>#REF!</v>
      </c>
      <c r="CB84" s="1" t="e">
        <f>VLOOKUP(BZ84,$Y$79:$AG$84,8,FALSE)</f>
        <v>#REF!</v>
      </c>
      <c r="CC84" s="70" t="e">
        <f>IF(AND(CA83=CA84,CB84&gt;CB83),BZ83,BZ84)</f>
        <v>#REF!</v>
      </c>
      <c r="CD84" s="72" t="e">
        <f>VLOOKUP(CC84,$Y$79:$AG$84,9,FALSE)</f>
        <v>#REF!</v>
      </c>
      <c r="CE84" s="72" t="e">
        <f>CC84</f>
        <v>#REF!</v>
      </c>
      <c r="CF84" s="74" t="e">
        <f t="shared" si="45"/>
        <v>#REF!</v>
      </c>
      <c r="CG84" s="74" t="e">
        <f t="shared" si="19"/>
        <v>#REF!</v>
      </c>
      <c r="CH84" s="74" t="e">
        <f t="shared" si="20"/>
        <v>#REF!</v>
      </c>
      <c r="CI84" s="74" t="e">
        <f t="shared" si="21"/>
        <v>#REF!</v>
      </c>
      <c r="CJ84" s="74" t="e">
        <f t="shared" si="22"/>
        <v>#REF!</v>
      </c>
      <c r="CK84" s="74" t="e">
        <f t="shared" si="23"/>
        <v>#REF!</v>
      </c>
      <c r="CL84" s="74" t="e">
        <f t="shared" si="24"/>
        <v>#REF!</v>
      </c>
      <c r="CM84" s="74" t="e">
        <f t="shared" si="25"/>
        <v>#REF!</v>
      </c>
      <c r="CN84" s="74" t="e">
        <f t="shared" si="26"/>
        <v>#REF!</v>
      </c>
      <c r="CO84" s="72" t="e">
        <f t="shared" si="46"/>
        <v>#REF!</v>
      </c>
      <c r="CP84" s="72" t="e">
        <f t="shared" si="27"/>
        <v>#REF!</v>
      </c>
      <c r="CQ84" s="72" t="e">
        <f t="shared" si="28"/>
        <v>#REF!</v>
      </c>
      <c r="CR84" s="72" t="e">
        <f t="shared" si="29"/>
        <v>#REF!</v>
      </c>
      <c r="CS84" s="75" t="e">
        <f>IF(AND(CP83=CP84,CQ83=CQ84,CR84&gt;CR83),CO83,CO84)</f>
        <v>#REF!</v>
      </c>
      <c r="CT84" s="1" t="e">
        <f t="shared" si="30"/>
        <v>#REF!</v>
      </c>
      <c r="CU84" s="1" t="e">
        <f t="shared" si="31"/>
        <v>#REF!</v>
      </c>
      <c r="CV84" s="1" t="e">
        <f t="shared" si="32"/>
        <v>#REF!</v>
      </c>
      <c r="CW84" s="1" t="e">
        <f>CS84</f>
        <v>#REF!</v>
      </c>
      <c r="CX84" s="1" t="e">
        <f t="shared" si="33"/>
        <v>#REF!</v>
      </c>
      <c r="CY84" s="1" t="e">
        <f t="shared" si="34"/>
        <v>#REF!</v>
      </c>
      <c r="CZ84" s="1" t="e">
        <f t="shared" si="35"/>
        <v>#REF!</v>
      </c>
      <c r="DA84" s="75" t="e">
        <f>IF(AND(CX83=CX84,CY83=CY84,CZ84&gt;CZ83),CW83,CW84)</f>
        <v>#REF!</v>
      </c>
      <c r="DB84" s="1" t="e">
        <f>VLOOKUP(DA84,$Y$79:$AG$84,9,FALSE)</f>
        <v>#REF!</v>
      </c>
      <c r="DC84" s="1" t="e">
        <f>VLOOKUP(DA84,$Y$79:$AG$84,8,FALSE)</f>
        <v>#REF!</v>
      </c>
      <c r="DD84" s="1" t="e">
        <f>VLOOKUP(DA84,$Y$79:$AG$84,6,FALSE)</f>
        <v>#REF!</v>
      </c>
      <c r="DE84" s="11" t="e">
        <f>IF(AND(DB83=DB84,DC83=DC84,DD84&gt;DD83),DA83,DA84)</f>
        <v>#REF!</v>
      </c>
      <c r="DF84" s="1" t="e">
        <f>VLOOKUP(DE84,$Y$79:$AG$84,9,FALSE)</f>
        <v>#REF!</v>
      </c>
      <c r="DG84" s="1" t="e">
        <f>VLOOKUP(DE84,$Y$79:$AG$84,8,FALSE)</f>
        <v>#REF!</v>
      </c>
      <c r="DH84" s="1" t="e">
        <f>VLOOKUP(DE84,$Y$79:$AG$84,6,FALSE)</f>
        <v>#REF!</v>
      </c>
      <c r="DI84" s="11" t="e">
        <f>IF(AND(DF83=DF84,DG83=DG84,DH84&gt;DH83),DE83,DE84)</f>
        <v>#REF!</v>
      </c>
      <c r="DJ84" s="74" t="e">
        <f t="shared" si="56"/>
        <v>#REF!</v>
      </c>
      <c r="DK84" s="74" t="e">
        <f t="shared" si="36"/>
        <v>#REF!</v>
      </c>
      <c r="DL84" s="74" t="e">
        <f t="shared" si="37"/>
        <v>#REF!</v>
      </c>
      <c r="DM84" s="74" t="e">
        <f t="shared" si="38"/>
        <v>#REF!</v>
      </c>
      <c r="DN84" s="74" t="e">
        <f t="shared" si="39"/>
        <v>#REF!</v>
      </c>
      <c r="DO84" s="74" t="e">
        <f t="shared" si="40"/>
        <v>#REF!</v>
      </c>
      <c r="DP84" s="74" t="e">
        <f t="shared" si="41"/>
        <v>#REF!</v>
      </c>
      <c r="DQ84" s="74" t="e">
        <f t="shared" si="42"/>
        <v>#REF!</v>
      </c>
      <c r="DR84" s="74" t="e">
        <f t="shared" si="43"/>
        <v>#REF!</v>
      </c>
    </row>
    <row r="86" spans="24:122" ht="18" hidden="1" customHeight="1" x14ac:dyDescent="0.3">
      <c r="AC86" s="73"/>
      <c r="AD86" s="73"/>
      <c r="AE86" s="73"/>
      <c r="AF86" s="73"/>
    </row>
    <row r="87" spans="24:122" ht="18" hidden="1" customHeight="1" x14ac:dyDescent="0.3">
      <c r="Y87" s="78" t="s">
        <v>28</v>
      </c>
      <c r="Z87" s="77" t="str">
        <f t="shared" ref="Z87:Z101" si="61">MID(Y87,1,7)</f>
        <v>A B C D</v>
      </c>
      <c r="AA87" s="77" t="str">
        <f t="shared" ref="AA87:AA101" si="62">MID(Y87,9,2)</f>
        <v>3C</v>
      </c>
      <c r="AB87" s="77" t="str">
        <f t="shared" ref="AB87:AB101" si="63">MID(Y87,12,2)</f>
        <v>3D</v>
      </c>
      <c r="AC87" s="77" t="str">
        <f t="shared" ref="AC87:AC101" si="64">MID(Y87,15,2)</f>
        <v>3A</v>
      </c>
      <c r="AD87" s="77" t="str">
        <f t="shared" ref="AD87:AD101" si="65">MID(Y87,18,2)</f>
        <v>3B</v>
      </c>
    </row>
    <row r="88" spans="24:122" ht="18" hidden="1" customHeight="1" x14ac:dyDescent="0.3">
      <c r="Y88" s="78" t="s">
        <v>29</v>
      </c>
      <c r="Z88" s="77" t="str">
        <f t="shared" si="61"/>
        <v>A B C E</v>
      </c>
      <c r="AA88" s="77" t="str">
        <f t="shared" si="62"/>
        <v>3C</v>
      </c>
      <c r="AB88" s="77" t="str">
        <f t="shared" si="63"/>
        <v>3A</v>
      </c>
      <c r="AC88" s="77" t="str">
        <f t="shared" si="64"/>
        <v>3B</v>
      </c>
      <c r="AD88" s="77" t="str">
        <f t="shared" si="65"/>
        <v>3E</v>
      </c>
    </row>
    <row r="89" spans="24:122" ht="18" hidden="1" customHeight="1" x14ac:dyDescent="0.3">
      <c r="Y89" s="78" t="s">
        <v>30</v>
      </c>
      <c r="Z89" s="77" t="str">
        <f t="shared" si="61"/>
        <v>A B C F</v>
      </c>
      <c r="AA89" s="77" t="str">
        <f t="shared" si="62"/>
        <v>3C</v>
      </c>
      <c r="AB89" s="77" t="str">
        <f t="shared" si="63"/>
        <v>3A</v>
      </c>
      <c r="AC89" s="77" t="str">
        <f t="shared" si="64"/>
        <v>3B</v>
      </c>
      <c r="AD89" s="77" t="str">
        <f t="shared" si="65"/>
        <v>3F</v>
      </c>
    </row>
    <row r="90" spans="24:122" ht="18" hidden="1" customHeight="1" x14ac:dyDescent="0.3">
      <c r="Y90" s="78" t="s">
        <v>31</v>
      </c>
      <c r="Z90" s="77" t="str">
        <f t="shared" si="61"/>
        <v>A B D E</v>
      </c>
      <c r="AA90" s="77" t="str">
        <f t="shared" si="62"/>
        <v>3D</v>
      </c>
      <c r="AB90" s="77" t="str">
        <f t="shared" si="63"/>
        <v>3A</v>
      </c>
      <c r="AC90" s="77" t="str">
        <f t="shared" si="64"/>
        <v>3B</v>
      </c>
      <c r="AD90" s="77" t="str">
        <f t="shared" si="65"/>
        <v>3E</v>
      </c>
    </row>
    <row r="91" spans="24:122" ht="18" hidden="1" customHeight="1" x14ac:dyDescent="0.3">
      <c r="Y91" s="78" t="s">
        <v>32</v>
      </c>
      <c r="Z91" s="77" t="str">
        <f t="shared" si="61"/>
        <v>A B D F</v>
      </c>
      <c r="AA91" s="77" t="str">
        <f t="shared" si="62"/>
        <v>3D</v>
      </c>
      <c r="AB91" s="77" t="str">
        <f t="shared" si="63"/>
        <v>3A</v>
      </c>
      <c r="AC91" s="77" t="str">
        <f t="shared" si="64"/>
        <v>3B</v>
      </c>
      <c r="AD91" s="77" t="str">
        <f t="shared" si="65"/>
        <v>3F</v>
      </c>
    </row>
    <row r="92" spans="24:122" ht="18" hidden="1" customHeight="1" x14ac:dyDescent="0.3">
      <c r="Y92" s="78" t="s">
        <v>33</v>
      </c>
      <c r="Z92" s="77" t="str">
        <f t="shared" si="61"/>
        <v>A B E F</v>
      </c>
      <c r="AA92" s="77" t="str">
        <f t="shared" si="62"/>
        <v>3E</v>
      </c>
      <c r="AB92" s="77" t="str">
        <f t="shared" si="63"/>
        <v>3A</v>
      </c>
      <c r="AC92" s="77" t="str">
        <f t="shared" si="64"/>
        <v>3B</v>
      </c>
      <c r="AD92" s="77" t="str">
        <f t="shared" si="65"/>
        <v>3F</v>
      </c>
    </row>
    <row r="93" spans="24:122" ht="18" hidden="1" customHeight="1" x14ac:dyDescent="0.3">
      <c r="Y93" s="78" t="s">
        <v>34</v>
      </c>
      <c r="Z93" s="77" t="str">
        <f t="shared" si="61"/>
        <v>A C D E</v>
      </c>
      <c r="AA93" s="77" t="str">
        <f t="shared" si="62"/>
        <v>3C</v>
      </c>
      <c r="AB93" s="77" t="str">
        <f t="shared" si="63"/>
        <v>3D</v>
      </c>
      <c r="AC93" s="77" t="str">
        <f t="shared" si="64"/>
        <v>3A</v>
      </c>
      <c r="AD93" s="77" t="str">
        <f t="shared" si="65"/>
        <v>3E</v>
      </c>
    </row>
    <row r="94" spans="24:122" ht="18" hidden="1" customHeight="1" x14ac:dyDescent="0.3">
      <c r="Y94" s="78" t="s">
        <v>35</v>
      </c>
      <c r="Z94" s="77" t="str">
        <f t="shared" si="61"/>
        <v>A C D F</v>
      </c>
      <c r="AA94" s="77" t="str">
        <f t="shared" si="62"/>
        <v>3C</v>
      </c>
      <c r="AB94" s="77" t="str">
        <f t="shared" si="63"/>
        <v>3D</v>
      </c>
      <c r="AC94" s="77" t="str">
        <f t="shared" si="64"/>
        <v>3A</v>
      </c>
      <c r="AD94" s="77" t="str">
        <f t="shared" si="65"/>
        <v>3F</v>
      </c>
    </row>
    <row r="95" spans="24:122" ht="18" hidden="1" customHeight="1" x14ac:dyDescent="0.3">
      <c r="Y95" s="78" t="s">
        <v>36</v>
      </c>
      <c r="Z95" s="77" t="str">
        <f t="shared" si="61"/>
        <v>A C E F</v>
      </c>
      <c r="AA95" s="77" t="str">
        <f t="shared" si="62"/>
        <v>3C</v>
      </c>
      <c r="AB95" s="77" t="str">
        <f t="shared" si="63"/>
        <v>3A</v>
      </c>
      <c r="AC95" s="77" t="str">
        <f t="shared" si="64"/>
        <v>3F</v>
      </c>
      <c r="AD95" s="77" t="str">
        <f t="shared" si="65"/>
        <v>3E</v>
      </c>
    </row>
    <row r="96" spans="24:122" ht="18" hidden="1" customHeight="1" x14ac:dyDescent="0.3">
      <c r="Y96" s="78" t="s">
        <v>37</v>
      </c>
      <c r="Z96" s="77" t="str">
        <f t="shared" si="61"/>
        <v>A D E F</v>
      </c>
      <c r="AA96" s="77" t="str">
        <f t="shared" si="62"/>
        <v>3D</v>
      </c>
      <c r="AB96" s="77" t="str">
        <f t="shared" si="63"/>
        <v>3A</v>
      </c>
      <c r="AC96" s="77" t="str">
        <f t="shared" si="64"/>
        <v>3F</v>
      </c>
      <c r="AD96" s="77" t="str">
        <f t="shared" si="65"/>
        <v>3E</v>
      </c>
    </row>
    <row r="97" spans="25:30" ht="18" hidden="1" customHeight="1" x14ac:dyDescent="0.3">
      <c r="Y97" s="78" t="s">
        <v>38</v>
      </c>
      <c r="Z97" s="77" t="str">
        <f t="shared" si="61"/>
        <v>B C D E</v>
      </c>
      <c r="AA97" s="77" t="str">
        <f t="shared" si="62"/>
        <v>3C</v>
      </c>
      <c r="AB97" s="77" t="str">
        <f t="shared" si="63"/>
        <v>3D</v>
      </c>
      <c r="AC97" s="77" t="str">
        <f t="shared" si="64"/>
        <v>3B</v>
      </c>
      <c r="AD97" s="77" t="str">
        <f t="shared" si="65"/>
        <v>3E</v>
      </c>
    </row>
    <row r="98" spans="25:30" ht="18" hidden="1" customHeight="1" x14ac:dyDescent="0.3">
      <c r="Y98" s="78" t="s">
        <v>39</v>
      </c>
      <c r="Z98" s="77" t="str">
        <f t="shared" si="61"/>
        <v>B C D F</v>
      </c>
      <c r="AA98" s="77" t="str">
        <f t="shared" si="62"/>
        <v>3C</v>
      </c>
      <c r="AB98" s="77" t="str">
        <f t="shared" si="63"/>
        <v>3D</v>
      </c>
      <c r="AC98" s="77" t="str">
        <f t="shared" si="64"/>
        <v>3B</v>
      </c>
      <c r="AD98" s="77" t="str">
        <f t="shared" si="65"/>
        <v>3F</v>
      </c>
    </row>
    <row r="99" spans="25:30" ht="18" hidden="1" customHeight="1" x14ac:dyDescent="0.3">
      <c r="Y99" s="78" t="s">
        <v>40</v>
      </c>
      <c r="Z99" s="77" t="str">
        <f t="shared" si="61"/>
        <v>B C E F</v>
      </c>
      <c r="AA99" s="77" t="str">
        <f t="shared" si="62"/>
        <v>3E</v>
      </c>
      <c r="AB99" s="77" t="str">
        <f t="shared" si="63"/>
        <v>3C</v>
      </c>
      <c r="AC99" s="77" t="str">
        <f t="shared" si="64"/>
        <v>3B</v>
      </c>
      <c r="AD99" s="77" t="str">
        <f t="shared" si="65"/>
        <v>3F</v>
      </c>
    </row>
    <row r="100" spans="25:30" ht="18" hidden="1" customHeight="1" x14ac:dyDescent="0.3">
      <c r="Y100" s="78" t="s">
        <v>41</v>
      </c>
      <c r="Z100" s="77" t="str">
        <f t="shared" si="61"/>
        <v>B D E F</v>
      </c>
      <c r="AA100" s="77" t="str">
        <f t="shared" si="62"/>
        <v>3E</v>
      </c>
      <c r="AB100" s="77" t="str">
        <f t="shared" si="63"/>
        <v>3D</v>
      </c>
      <c r="AC100" s="77" t="str">
        <f t="shared" si="64"/>
        <v>3B</v>
      </c>
      <c r="AD100" s="77" t="str">
        <f t="shared" si="65"/>
        <v>3F</v>
      </c>
    </row>
    <row r="101" spans="25:30" ht="18" hidden="1" customHeight="1" x14ac:dyDescent="0.3">
      <c r="Y101" s="78" t="s">
        <v>42</v>
      </c>
      <c r="Z101" s="77" t="str">
        <f t="shared" si="61"/>
        <v>C D E F</v>
      </c>
      <c r="AA101" s="77" t="str">
        <f t="shared" si="62"/>
        <v>3C</v>
      </c>
      <c r="AB101" s="77" t="str">
        <f t="shared" si="63"/>
        <v>3D</v>
      </c>
      <c r="AC101" s="77" t="str">
        <f t="shared" si="64"/>
        <v>3F</v>
      </c>
      <c r="AD101" s="77" t="str">
        <f t="shared" si="65"/>
        <v>3E</v>
      </c>
    </row>
  </sheetData>
  <mergeCells count="10">
    <mergeCell ref="B1:J3"/>
    <mergeCell ref="B44:J44"/>
    <mergeCell ref="B45:J45"/>
    <mergeCell ref="B50:J50"/>
    <mergeCell ref="B53:J53"/>
    <mergeCell ref="B40:J40"/>
    <mergeCell ref="B4:J4"/>
    <mergeCell ref="B31:J31"/>
    <mergeCell ref="B32:J32"/>
    <mergeCell ref="B37:J37"/>
  </mergeCells>
  <conditionalFormatting sqref="E43 H43">
    <cfRule type="cellIs" dxfId="4" priority="80" operator="equal">
      <formula>"Portugal"</formula>
    </cfRule>
  </conditionalFormatting>
  <conditionalFormatting sqref="E50 H50">
    <cfRule type="cellIs" dxfId="3" priority="2" operator="equal">
      <formula>"Portugal"</formula>
    </cfRule>
  </conditionalFormatting>
  <conditionalFormatting sqref="H34:H35">
    <cfRule type="cellIs" dxfId="2" priority="1" operator="equal">
      <formula>"Portugal"</formula>
    </cfRule>
  </conditionalFormatting>
  <conditionalFormatting sqref="H47:H48">
    <cfRule type="cellIs" dxfId="1" priority="3" operator="equal">
      <formula>"Portugal"</formula>
    </cfRule>
  </conditionalFormatting>
  <conditionalFormatting sqref="N32:N36">
    <cfRule type="cellIs" dxfId="0" priority="127" operator="equal">
      <formula>"Portugal"</formula>
    </cfRule>
  </conditionalFormatting>
  <printOptions horizontalCentered="1"/>
  <pageMargins left="0" right="0" top="0.17" bottom="0.18" header="0" footer="0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Folha2</vt:lpstr>
      <vt:lpstr>E1</vt:lpstr>
      <vt:lpstr>'E1'!Área_de_Impressão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Santos</dc:creator>
  <cp:lastModifiedBy>União Clubes Futebol Concelho Cascais</cp:lastModifiedBy>
  <cp:lastPrinted>2022-06-10T15:45:25Z</cp:lastPrinted>
  <dcterms:created xsi:type="dcterms:W3CDTF">2015-12-13T00:09:02Z</dcterms:created>
  <dcterms:modified xsi:type="dcterms:W3CDTF">2026-05-08T18:15:28Z</dcterms:modified>
</cp:coreProperties>
</file>